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30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8800" windowHeight="12540" tabRatio="943" activeTab="7"/>
  </bookViews>
  <sheets>
    <sheet name="1、部门收支总表" sheetId="1" r:id="rId1"/>
    <sheet name="2、部门收入总表" sheetId="5" r:id="rId2"/>
    <sheet name="3、部门支出总表 " sheetId="9" r:id="rId3"/>
    <sheet name="4、部门支出总表（分类）" sheetId="40" r:id="rId4"/>
    <sheet name="5、支出分类(政府预算)" sheetId="58" r:id="rId5"/>
    <sheet name="6、基本-工资福利" sheetId="44" r:id="rId6"/>
    <sheet name="7、工资福利(政府预算)" sheetId="59" r:id="rId7"/>
    <sheet name="8、基本-一般商品服务" sheetId="45" r:id="rId8"/>
    <sheet name="9、商品服务(政府预算)" sheetId="60" r:id="rId9"/>
    <sheet name="10、基本-个人和家庭" sheetId="43" r:id="rId10"/>
    <sheet name="11、个人家庭(政府预算)" sheetId="61" r:id="rId11"/>
    <sheet name="12、财政拨款收支总表" sheetId="4" r:id="rId12"/>
    <sheet name="13、一般预算支出" sheetId="46" r:id="rId13"/>
    <sheet name="14、一般预算基本支出表" sheetId="63" r:id="rId14"/>
    <sheet name="15、一般-工资福利" sheetId="47" r:id="rId15"/>
    <sheet name="16、工资福利(政府预算)(2)" sheetId="65" r:id="rId16"/>
    <sheet name="17、一般-商品和服务" sheetId="48" r:id="rId17"/>
    <sheet name="18、商品服务(政府预算)(2)" sheetId="67" r:id="rId18"/>
    <sheet name="19、一般-个人和家庭" sheetId="49" r:id="rId19"/>
    <sheet name="20、个人家庭(政府预算)(2)" sheetId="69" r:id="rId20"/>
    <sheet name="21、项目明细表" sheetId="52" r:id="rId21"/>
    <sheet name="22、政府性基金" sheetId="22" r:id="rId22"/>
    <sheet name="23、政府性基金(政府预算)" sheetId="71" r:id="rId23"/>
    <sheet name="24、专户" sheetId="23" r:id="rId24"/>
    <sheet name="25、专户(政府预算)" sheetId="74" r:id="rId25"/>
    <sheet name="26、经费拨款" sheetId="57" r:id="rId26"/>
    <sheet name="27、经费拨款(政府预算)" sheetId="75" r:id="rId27"/>
    <sheet name="28、三公" sheetId="25" r:id="rId28"/>
    <sheet name="29、整体绩效" sheetId="53" r:id="rId29"/>
    <sheet name="30、项目绩效" sheetId="55" r:id="rId30"/>
  </sheets>
  <definedNames>
    <definedName name="_xlnm.Print_Area" localSheetId="0">'1、部门收支总表'!$A$1:$H$28</definedName>
    <definedName name="_xlnm.Print_Area" localSheetId="11">'12、财政拨款收支总表'!$A$1:$F$26</definedName>
    <definedName name="_xlnm.Print_Area" localSheetId="20">'21、项目明细表'!$A$1:$N$7</definedName>
    <definedName name="_xlnm.Print_Area" localSheetId="27">'28、三公'!$A$1:$O$8</definedName>
    <definedName name="_xlnm.Print_Area" localSheetId="28">'29、整体绩效'!$A$1:$I$7</definedName>
    <definedName name="_xlnm.Print_Area" localSheetId="29">'30、项目绩效'!$A$1:$N$7</definedName>
    <definedName name="_xlnm.Print_Area">#N/A</definedName>
    <definedName name="_xlnm.Print_Titles" localSheetId="0">'1、部门收支总表'!$1:$5</definedName>
    <definedName name="_xlnm.Print_Titles" localSheetId="10">'11、个人家庭(政府预算)'!$1:$6</definedName>
    <definedName name="_xlnm.Print_Titles" localSheetId="11">'12、财政拨款收支总表'!$1:$5</definedName>
    <definedName name="_xlnm.Print_Titles" localSheetId="15">'16、工资福利(政府预算)(2)'!$1:$6</definedName>
    <definedName name="_xlnm.Print_Titles" localSheetId="17">'18、商品服务(政府预算)(2)'!$1:$6</definedName>
    <definedName name="_xlnm.Print_Titles" localSheetId="18">#N/A</definedName>
    <definedName name="_xlnm.Print_Titles" localSheetId="1">'2、部门收入总表'!$1:$6</definedName>
    <definedName name="_xlnm.Print_Titles" localSheetId="19">'20、个人家庭(政府预算)(2)'!$2:$7</definedName>
    <definedName name="_xlnm.Print_Titles" localSheetId="20">#N/A</definedName>
    <definedName name="_xlnm.Print_Titles" localSheetId="22">'23、政府性基金(政府预算)'!$1:$6</definedName>
    <definedName name="_xlnm.Print_Titles" localSheetId="24">'25、专户(政府预算)'!$2:$6</definedName>
    <definedName name="_xlnm.Print_Titles" localSheetId="26">'27、经费拨款(政府预算)'!$1:$6</definedName>
    <definedName name="_xlnm.Print_Titles" localSheetId="27">#N/A</definedName>
    <definedName name="_xlnm.Print_Titles" localSheetId="4">'5、支出分类(政府预算)'!$1:$6</definedName>
    <definedName name="_xlnm.Print_Titles" localSheetId="6">'7、工资福利(政府预算)'!$1:$6</definedName>
    <definedName name="_xlnm.Print_Titles" localSheetId="8">'9、商品服务(政府预算)'!$1:$6</definedName>
    <definedName name="_xlnm.Print_Titles">#N/A</definedName>
  </definedNames>
  <calcPr calcId="125725"/>
</workbook>
</file>

<file path=xl/calcChain.xml><?xml version="1.0" encoding="utf-8"?>
<calcChain xmlns="http://schemas.openxmlformats.org/spreadsheetml/2006/main">
  <c r="G9" i="69"/>
  <c r="H9"/>
  <c r="I9"/>
  <c r="J9"/>
  <c r="K9"/>
  <c r="F9"/>
  <c r="G10"/>
  <c r="H10"/>
  <c r="I10"/>
  <c r="J10"/>
  <c r="K10"/>
  <c r="F10"/>
  <c r="F11"/>
  <c r="F12"/>
  <c r="F13"/>
  <c r="F14"/>
  <c r="F15"/>
  <c r="F16"/>
  <c r="F17"/>
  <c r="F18"/>
  <c r="F19"/>
  <c r="F20"/>
  <c r="F8"/>
  <c r="K12"/>
  <c r="K13"/>
  <c r="K14"/>
  <c r="K15"/>
  <c r="K16"/>
  <c r="K17"/>
  <c r="K18"/>
  <c r="K19"/>
  <c r="K20"/>
  <c r="K11"/>
  <c r="G10" i="49"/>
  <c r="G9" s="1"/>
  <c r="H10"/>
  <c r="I10"/>
  <c r="J10"/>
  <c r="K10"/>
  <c r="K9" s="1"/>
  <c r="K8" s="1"/>
  <c r="L10"/>
  <c r="F11"/>
  <c r="M11" i="69" s="1"/>
  <c r="G12" i="49"/>
  <c r="H12"/>
  <c r="I12"/>
  <c r="J12"/>
  <c r="K12"/>
  <c r="L12"/>
  <c r="F13"/>
  <c r="F14"/>
  <c r="F15"/>
  <c r="F16"/>
  <c r="M16" i="69" s="1"/>
  <c r="G17" i="49"/>
  <c r="H17"/>
  <c r="I17"/>
  <c r="J17"/>
  <c r="K17"/>
  <c r="L17"/>
  <c r="F18"/>
  <c r="G19"/>
  <c r="H19"/>
  <c r="I19"/>
  <c r="J19"/>
  <c r="J9" s="1"/>
  <c r="J8" s="1"/>
  <c r="K19"/>
  <c r="L19"/>
  <c r="F20"/>
  <c r="M20" i="69" s="1"/>
  <c r="L7" i="59"/>
  <c r="L8"/>
  <c r="L9"/>
  <c r="I8" i="25"/>
  <c r="H11" i="58"/>
  <c r="H12"/>
  <c r="H13"/>
  <c r="H14"/>
  <c r="H15"/>
  <c r="H16"/>
  <c r="H17"/>
  <c r="H18"/>
  <c r="H19"/>
  <c r="H10"/>
  <c r="G11"/>
  <c r="G12"/>
  <c r="G13"/>
  <c r="G14"/>
  <c r="G15"/>
  <c r="G16"/>
  <c r="G17"/>
  <c r="G18"/>
  <c r="G19"/>
  <c r="G10"/>
  <c r="V10" i="61"/>
  <c r="F14" i="43"/>
  <c r="F15"/>
  <c r="F16"/>
  <c r="F13"/>
  <c r="G12"/>
  <c r="H12"/>
  <c r="H9" s="1"/>
  <c r="H8" s="1"/>
  <c r="I12"/>
  <c r="J12"/>
  <c r="J9" s="1"/>
  <c r="J8" s="1"/>
  <c r="K12"/>
  <c r="L12"/>
  <c r="L9" s="1"/>
  <c r="L8" s="1"/>
  <c r="G9"/>
  <c r="I9"/>
  <c r="K9"/>
  <c r="G10"/>
  <c r="H10"/>
  <c r="I10"/>
  <c r="J10"/>
  <c r="K10"/>
  <c r="L10"/>
  <c r="F10"/>
  <c r="F17"/>
  <c r="F18"/>
  <c r="F19"/>
  <c r="F20"/>
  <c r="F11"/>
  <c r="F16" i="61"/>
  <c r="F17"/>
  <c r="F13"/>
  <c r="F14"/>
  <c r="F15"/>
  <c r="F12"/>
  <c r="G9"/>
  <c r="H9"/>
  <c r="H8" s="1"/>
  <c r="I9"/>
  <c r="I8" s="1"/>
  <c r="J9"/>
  <c r="K9"/>
  <c r="F9"/>
  <c r="G8"/>
  <c r="J8"/>
  <c r="K8"/>
  <c r="F18"/>
  <c r="F19"/>
  <c r="F10"/>
  <c r="V11"/>
  <c r="V12"/>
  <c r="V13"/>
  <c r="V14"/>
  <c r="V15"/>
  <c r="V16"/>
  <c r="V17"/>
  <c r="V18"/>
  <c r="V19"/>
  <c r="R8" i="60"/>
  <c r="R9"/>
  <c r="R10"/>
  <c r="R11"/>
  <c r="R12"/>
  <c r="R13"/>
  <c r="R14"/>
  <c r="R15"/>
  <c r="R16"/>
  <c r="R17"/>
  <c r="R18"/>
  <c r="R19"/>
  <c r="R7"/>
  <c r="H10" i="45"/>
  <c r="I10"/>
  <c r="I9" s="1"/>
  <c r="I8" s="1"/>
  <c r="J10"/>
  <c r="K10"/>
  <c r="L10"/>
  <c r="M10"/>
  <c r="M9" s="1"/>
  <c r="M8" s="1"/>
  <c r="N10"/>
  <c r="O10"/>
  <c r="P10"/>
  <c r="Q10"/>
  <c r="Q9" s="1"/>
  <c r="Q8" s="1"/>
  <c r="R10"/>
  <c r="S10"/>
  <c r="T10"/>
  <c r="U10"/>
  <c r="V10"/>
  <c r="W10"/>
  <c r="X10"/>
  <c r="Y10"/>
  <c r="Y9" s="1"/>
  <c r="Y8" s="1"/>
  <c r="Z10"/>
  <c r="G10"/>
  <c r="H19"/>
  <c r="I19"/>
  <c r="J19"/>
  <c r="K19"/>
  <c r="L19"/>
  <c r="M19"/>
  <c r="N19"/>
  <c r="O19"/>
  <c r="P19"/>
  <c r="Q19"/>
  <c r="R19"/>
  <c r="S19"/>
  <c r="T19"/>
  <c r="U19"/>
  <c r="V19"/>
  <c r="W19"/>
  <c r="X19"/>
  <c r="Y19"/>
  <c r="Z19"/>
  <c r="G19"/>
  <c r="H17"/>
  <c r="F17" s="1"/>
  <c r="I17"/>
  <c r="J17"/>
  <c r="K17"/>
  <c r="L17"/>
  <c r="M17"/>
  <c r="N17"/>
  <c r="O17"/>
  <c r="P17"/>
  <c r="Q17"/>
  <c r="R17"/>
  <c r="S17"/>
  <c r="T17"/>
  <c r="U17"/>
  <c r="V17"/>
  <c r="W17"/>
  <c r="X17"/>
  <c r="Y17"/>
  <c r="Z17"/>
  <c r="G17"/>
  <c r="H12"/>
  <c r="F12" s="1"/>
  <c r="I12"/>
  <c r="J12"/>
  <c r="K12"/>
  <c r="L12"/>
  <c r="M12"/>
  <c r="N12"/>
  <c r="O12"/>
  <c r="P12"/>
  <c r="Q12"/>
  <c r="R12"/>
  <c r="S12"/>
  <c r="T12"/>
  <c r="U12"/>
  <c r="V12"/>
  <c r="W12"/>
  <c r="X12"/>
  <c r="Y12"/>
  <c r="Z12"/>
  <c r="G12"/>
  <c r="F16"/>
  <c r="F10"/>
  <c r="F13"/>
  <c r="F14"/>
  <c r="F15"/>
  <c r="F18"/>
  <c r="F20"/>
  <c r="F11"/>
  <c r="G7" i="59"/>
  <c r="H7"/>
  <c r="I7"/>
  <c r="J7"/>
  <c r="K7"/>
  <c r="M7"/>
  <c r="N7"/>
  <c r="F7"/>
  <c r="F8"/>
  <c r="F9"/>
  <c r="F11"/>
  <c r="F12"/>
  <c r="F13"/>
  <c r="F14"/>
  <c r="F15"/>
  <c r="F16"/>
  <c r="F17"/>
  <c r="F18"/>
  <c r="F19"/>
  <c r="F10"/>
  <c r="N11"/>
  <c r="N12"/>
  <c r="L12" s="1"/>
  <c r="N13"/>
  <c r="N14"/>
  <c r="N15"/>
  <c r="N16"/>
  <c r="L16" s="1"/>
  <c r="N17"/>
  <c r="N18"/>
  <c r="N19"/>
  <c r="N10"/>
  <c r="G8"/>
  <c r="G9"/>
  <c r="K8"/>
  <c r="K9"/>
  <c r="L11"/>
  <c r="L13"/>
  <c r="L14"/>
  <c r="L15"/>
  <c r="L17"/>
  <c r="L18"/>
  <c r="L19"/>
  <c r="L10"/>
  <c r="G11"/>
  <c r="G12"/>
  <c r="G13"/>
  <c r="G14"/>
  <c r="G15"/>
  <c r="G16"/>
  <c r="G17"/>
  <c r="G18"/>
  <c r="G19"/>
  <c r="G10"/>
  <c r="K11"/>
  <c r="K12"/>
  <c r="K13"/>
  <c r="K14"/>
  <c r="K15"/>
  <c r="K16"/>
  <c r="K17"/>
  <c r="K18"/>
  <c r="K19"/>
  <c r="K10"/>
  <c r="U12" i="58"/>
  <c r="K12" s="1"/>
  <c r="F12" s="1"/>
  <c r="U13"/>
  <c r="U14"/>
  <c r="K14" s="1"/>
  <c r="F14" s="1"/>
  <c r="U15"/>
  <c r="K15" s="1"/>
  <c r="U17"/>
  <c r="K17" s="1"/>
  <c r="F17" s="1"/>
  <c r="F16" s="1"/>
  <c r="U19"/>
  <c r="K19" s="1"/>
  <c r="U10"/>
  <c r="K10" s="1"/>
  <c r="K9" s="1"/>
  <c r="I11"/>
  <c r="I12"/>
  <c r="I13"/>
  <c r="I14"/>
  <c r="I15"/>
  <c r="I16"/>
  <c r="I17"/>
  <c r="I18"/>
  <c r="I19"/>
  <c r="I10"/>
  <c r="K13"/>
  <c r="F13" s="1"/>
  <c r="G9"/>
  <c r="G10" i="44"/>
  <c r="H10"/>
  <c r="I10"/>
  <c r="J10"/>
  <c r="K10"/>
  <c r="L10"/>
  <c r="M10"/>
  <c r="N10"/>
  <c r="O10"/>
  <c r="P10"/>
  <c r="Q10"/>
  <c r="R10"/>
  <c r="S10"/>
  <c r="T10"/>
  <c r="U10"/>
  <c r="V10"/>
  <c r="W10"/>
  <c r="X10"/>
  <c r="Y10"/>
  <c r="Z10"/>
  <c r="AA10"/>
  <c r="F10"/>
  <c r="G12"/>
  <c r="H12"/>
  <c r="I12"/>
  <c r="J12"/>
  <c r="K12"/>
  <c r="L12"/>
  <c r="M12"/>
  <c r="N12"/>
  <c r="O12"/>
  <c r="P12"/>
  <c r="Q12"/>
  <c r="R12"/>
  <c r="S12"/>
  <c r="T12"/>
  <c r="U12"/>
  <c r="V12"/>
  <c r="W12"/>
  <c r="Y12"/>
  <c r="Z12"/>
  <c r="AA12"/>
  <c r="O11"/>
  <c r="O13"/>
  <c r="O14"/>
  <c r="O15"/>
  <c r="O16"/>
  <c r="G13"/>
  <c r="G14"/>
  <c r="G15"/>
  <c r="G16"/>
  <c r="G11"/>
  <c r="G17"/>
  <c r="H17"/>
  <c r="I17"/>
  <c r="J17"/>
  <c r="K17"/>
  <c r="L17"/>
  <c r="M17"/>
  <c r="N17"/>
  <c r="O17"/>
  <c r="P17"/>
  <c r="Q17"/>
  <c r="R17"/>
  <c r="S17"/>
  <c r="T17"/>
  <c r="U17"/>
  <c r="V17"/>
  <c r="W17"/>
  <c r="X17"/>
  <c r="Y17"/>
  <c r="Z17"/>
  <c r="AA17"/>
  <c r="F17"/>
  <c r="G19"/>
  <c r="H19"/>
  <c r="I19"/>
  <c r="J19"/>
  <c r="K19"/>
  <c r="L19"/>
  <c r="M19"/>
  <c r="N19"/>
  <c r="O19"/>
  <c r="P19"/>
  <c r="Q19"/>
  <c r="R19"/>
  <c r="S19"/>
  <c r="T19"/>
  <c r="U19"/>
  <c r="V19"/>
  <c r="W19"/>
  <c r="X19"/>
  <c r="Y19"/>
  <c r="Z19"/>
  <c r="AA19"/>
  <c r="F19"/>
  <c r="G18"/>
  <c r="G20"/>
  <c r="X11"/>
  <c r="X13"/>
  <c r="F13" s="1"/>
  <c r="X14"/>
  <c r="X15"/>
  <c r="X16"/>
  <c r="X18"/>
  <c r="X20"/>
  <c r="G11" i="61"/>
  <c r="G16"/>
  <c r="G18"/>
  <c r="F21" i="44"/>
  <c r="F33"/>
  <c r="F34"/>
  <c r="F35"/>
  <c r="F36"/>
  <c r="F37"/>
  <c r="F38"/>
  <c r="F39"/>
  <c r="F40"/>
  <c r="F41"/>
  <c r="F42"/>
  <c r="F43"/>
  <c r="F44"/>
  <c r="F45"/>
  <c r="F46"/>
  <c r="F47"/>
  <c r="G14" i="40"/>
  <c r="L8" i="5"/>
  <c r="G8"/>
  <c r="E8"/>
  <c r="G12" i="65"/>
  <c r="G9"/>
  <c r="G8"/>
  <c r="G7"/>
  <c r="M18"/>
  <c r="N18"/>
  <c r="M16"/>
  <c r="N16"/>
  <c r="M11"/>
  <c r="N11"/>
  <c r="M9"/>
  <c r="N9"/>
  <c r="H8"/>
  <c r="I8"/>
  <c r="J8"/>
  <c r="K8"/>
  <c r="H7"/>
  <c r="I7"/>
  <c r="J7"/>
  <c r="K7"/>
  <c r="I9"/>
  <c r="J9"/>
  <c r="K9"/>
  <c r="H9"/>
  <c r="I11"/>
  <c r="J11"/>
  <c r="G11" s="1"/>
  <c r="K11"/>
  <c r="H11"/>
  <c r="H18"/>
  <c r="I18"/>
  <c r="J18"/>
  <c r="K18"/>
  <c r="G18"/>
  <c r="H16"/>
  <c r="I16"/>
  <c r="J16"/>
  <c r="K16"/>
  <c r="G16"/>
  <c r="G13"/>
  <c r="G14"/>
  <c r="G15"/>
  <c r="G17"/>
  <c r="G19"/>
  <c r="G10"/>
  <c r="L12"/>
  <c r="L13"/>
  <c r="L14"/>
  <c r="L15"/>
  <c r="F15" s="1"/>
  <c r="V15" s="1"/>
  <c r="L17"/>
  <c r="F17" s="1"/>
  <c r="V17" s="1"/>
  <c r="L19"/>
  <c r="F19" s="1"/>
  <c r="V19" s="1"/>
  <c r="W19" s="1"/>
  <c r="F10" i="47"/>
  <c r="F11"/>
  <c r="F13"/>
  <c r="F15"/>
  <c r="F16"/>
  <c r="F17"/>
  <c r="F18"/>
  <c r="F19"/>
  <c r="F20"/>
  <c r="F21"/>
  <c r="F25"/>
  <c r="F33"/>
  <c r="F34"/>
  <c r="F36"/>
  <c r="F38"/>
  <c r="F39"/>
  <c r="F40"/>
  <c r="F41"/>
  <c r="F48"/>
  <c r="F50"/>
  <c r="F52"/>
  <c r="F53"/>
  <c r="F54"/>
  <c r="F55"/>
  <c r="F56"/>
  <c r="F57"/>
  <c r="F58"/>
  <c r="F59"/>
  <c r="F60"/>
  <c r="F61"/>
  <c r="F62"/>
  <c r="F63"/>
  <c r="F64"/>
  <c r="F65"/>
  <c r="F66"/>
  <c r="F67"/>
  <c r="F68"/>
  <c r="F69"/>
  <c r="F70"/>
  <c r="F71"/>
  <c r="F72"/>
  <c r="F73"/>
  <c r="F74"/>
  <c r="F75"/>
  <c r="F76"/>
  <c r="F77"/>
  <c r="F78"/>
  <c r="F79"/>
  <c r="F80"/>
  <c r="F81"/>
  <c r="F82"/>
  <c r="F83"/>
  <c r="F84"/>
  <c r="F95"/>
  <c r="F96"/>
  <c r="F97"/>
  <c r="F98"/>
  <c r="F99"/>
  <c r="F100"/>
  <c r="F101"/>
  <c r="F102"/>
  <c r="F103"/>
  <c r="F104"/>
  <c r="F105"/>
  <c r="F106"/>
  <c r="F107"/>
  <c r="F108"/>
  <c r="F109"/>
  <c r="F110"/>
  <c r="F111"/>
  <c r="F112"/>
  <c r="F113"/>
  <c r="F114"/>
  <c r="F115"/>
  <c r="F116"/>
  <c r="F117"/>
  <c r="F118"/>
  <c r="F119"/>
  <c r="F120"/>
  <c r="F121"/>
  <c r="F122"/>
  <c r="F123"/>
  <c r="F124"/>
  <c r="F125"/>
  <c r="F126"/>
  <c r="F127"/>
  <c r="F128"/>
  <c r="F129"/>
  <c r="F130"/>
  <c r="F131"/>
  <c r="F132"/>
  <c r="F133"/>
  <c r="F134"/>
  <c r="F135"/>
  <c r="F136"/>
  <c r="F137"/>
  <c r="F138"/>
  <c r="F139"/>
  <c r="F140"/>
  <c r="F141"/>
  <c r="F142"/>
  <c r="F143"/>
  <c r="F144"/>
  <c r="F145"/>
  <c r="F146"/>
  <c r="F147"/>
  <c r="F148"/>
  <c r="F149"/>
  <c r="F150"/>
  <c r="F151"/>
  <c r="F152"/>
  <c r="X12"/>
  <c r="X13"/>
  <c r="X14"/>
  <c r="X15"/>
  <c r="X16"/>
  <c r="X17"/>
  <c r="X18"/>
  <c r="X19"/>
  <c r="X20"/>
  <c r="X11"/>
  <c r="O12"/>
  <c r="O13"/>
  <c r="O14"/>
  <c r="O15"/>
  <c r="O16"/>
  <c r="O17"/>
  <c r="O18"/>
  <c r="O19"/>
  <c r="O20"/>
  <c r="O21"/>
  <c r="O22"/>
  <c r="O23"/>
  <c r="O24"/>
  <c r="O25"/>
  <c r="O26"/>
  <c r="O27"/>
  <c r="O28"/>
  <c r="O29"/>
  <c r="O30"/>
  <c r="O31"/>
  <c r="O32"/>
  <c r="O33"/>
  <c r="O34"/>
  <c r="O35"/>
  <c r="O36"/>
  <c r="O38"/>
  <c r="O39"/>
  <c r="O40"/>
  <c r="O41"/>
  <c r="O43"/>
  <c r="O48"/>
  <c r="O50"/>
  <c r="O52"/>
  <c r="O53"/>
  <c r="O54"/>
  <c r="O55"/>
  <c r="O56"/>
  <c r="O57"/>
  <c r="O58"/>
  <c r="O59"/>
  <c r="O60"/>
  <c r="O61"/>
  <c r="O62"/>
  <c r="O63"/>
  <c r="O64"/>
  <c r="O65"/>
  <c r="O66"/>
  <c r="O67"/>
  <c r="O68"/>
  <c r="O69"/>
  <c r="O70"/>
  <c r="O71"/>
  <c r="O72"/>
  <c r="O73"/>
  <c r="O74"/>
  <c r="O75"/>
  <c r="O76"/>
  <c r="O77"/>
  <c r="O78"/>
  <c r="O79"/>
  <c r="O80"/>
  <c r="O81"/>
  <c r="O82"/>
  <c r="O83"/>
  <c r="O84"/>
  <c r="O86"/>
  <c r="O91"/>
  <c r="O93"/>
  <c r="O95"/>
  <c r="O96"/>
  <c r="O97"/>
  <c r="O98"/>
  <c r="O99"/>
  <c r="O100"/>
  <c r="O101"/>
  <c r="O102"/>
  <c r="O103"/>
  <c r="O104"/>
  <c r="O105"/>
  <c r="O106"/>
  <c r="O107"/>
  <c r="O108"/>
  <c r="O109"/>
  <c r="O110"/>
  <c r="O111"/>
  <c r="O112"/>
  <c r="O113"/>
  <c r="O114"/>
  <c r="O115"/>
  <c r="O116"/>
  <c r="O117"/>
  <c r="O118"/>
  <c r="O119"/>
  <c r="O120"/>
  <c r="O121"/>
  <c r="O122"/>
  <c r="O123"/>
  <c r="O124"/>
  <c r="O125"/>
  <c r="O126"/>
  <c r="O127"/>
  <c r="O128"/>
  <c r="O129"/>
  <c r="O130"/>
  <c r="O131"/>
  <c r="O132"/>
  <c r="O133"/>
  <c r="O134"/>
  <c r="O135"/>
  <c r="O136"/>
  <c r="O137"/>
  <c r="O138"/>
  <c r="O139"/>
  <c r="O140"/>
  <c r="O141"/>
  <c r="O142"/>
  <c r="O143"/>
  <c r="O144"/>
  <c r="O145"/>
  <c r="O146"/>
  <c r="O147"/>
  <c r="O148"/>
  <c r="O149"/>
  <c r="O150"/>
  <c r="O151"/>
  <c r="O152"/>
  <c r="O11"/>
  <c r="G13"/>
  <c r="G14"/>
  <c r="F14" s="1"/>
  <c r="G15"/>
  <c r="G16"/>
  <c r="G17"/>
  <c r="G18"/>
  <c r="G19"/>
  <c r="G20"/>
  <c r="G11"/>
  <c r="AA58" i="57"/>
  <c r="AA59"/>
  <c r="AA60"/>
  <c r="AA61"/>
  <c r="Z59"/>
  <c r="AB59"/>
  <c r="AC59"/>
  <c r="AD59"/>
  <c r="AE59"/>
  <c r="AF59"/>
  <c r="AG59"/>
  <c r="AH59"/>
  <c r="AI59"/>
  <c r="AJ59"/>
  <c r="Z60"/>
  <c r="AB60"/>
  <c r="AC60"/>
  <c r="AD60"/>
  <c r="AE60"/>
  <c r="AF60"/>
  <c r="AG60"/>
  <c r="AH60"/>
  <c r="AI60"/>
  <c r="AJ60"/>
  <c r="Z61"/>
  <c r="AB61"/>
  <c r="AC61"/>
  <c r="AD61"/>
  <c r="AE61"/>
  <c r="AF61"/>
  <c r="AG61"/>
  <c r="AH61"/>
  <c r="AI61"/>
  <c r="AJ61"/>
  <c r="AB58"/>
  <c r="AC58"/>
  <c r="AD58"/>
  <c r="AE58"/>
  <c r="AF58"/>
  <c r="AG58"/>
  <c r="AH58"/>
  <c r="AI58"/>
  <c r="AJ58"/>
  <c r="Z58"/>
  <c r="K55"/>
  <c r="K54"/>
  <c r="S54"/>
  <c r="T54"/>
  <c r="U54"/>
  <c r="V54"/>
  <c r="K53"/>
  <c r="K52"/>
  <c r="F10" i="74"/>
  <c r="K11"/>
  <c r="K12"/>
  <c r="K13"/>
  <c r="K14"/>
  <c r="K15"/>
  <c r="K16"/>
  <c r="K17"/>
  <c r="K18"/>
  <c r="K19"/>
  <c r="K10"/>
  <c r="J19" i="23"/>
  <c r="J17"/>
  <c r="J10"/>
  <c r="R19"/>
  <c r="R12"/>
  <c r="R17"/>
  <c r="R10"/>
  <c r="R9" s="1"/>
  <c r="R8" s="1"/>
  <c r="G11"/>
  <c r="Z12"/>
  <c r="Z17"/>
  <c r="Z19"/>
  <c r="M13" i="69"/>
  <c r="M14"/>
  <c r="M15"/>
  <c r="M18"/>
  <c r="S12" i="67"/>
  <c r="S13"/>
  <c r="S14"/>
  <c r="R14" s="1"/>
  <c r="F14" s="1"/>
  <c r="S15"/>
  <c r="S16"/>
  <c r="S17"/>
  <c r="S19"/>
  <c r="S10"/>
  <c r="R10" s="1"/>
  <c r="R9" s="1"/>
  <c r="G7"/>
  <c r="G8"/>
  <c r="G9"/>
  <c r="G11"/>
  <c r="G12"/>
  <c r="G13"/>
  <c r="G14"/>
  <c r="G15"/>
  <c r="G16"/>
  <c r="G17"/>
  <c r="G18"/>
  <c r="G19"/>
  <c r="G10"/>
  <c r="E10" i="63"/>
  <c r="E11"/>
  <c r="E12"/>
  <c r="E13"/>
  <c r="E17" i="55"/>
  <c r="E16"/>
  <c r="E15"/>
  <c r="E14"/>
  <c r="E13"/>
  <c r="E12"/>
  <c r="E11"/>
  <c r="E10"/>
  <c r="E9"/>
  <c r="E8"/>
  <c r="E7"/>
  <c r="F6"/>
  <c r="E6"/>
  <c r="C7" i="53"/>
  <c r="C6" s="1"/>
  <c r="E6"/>
  <c r="D6"/>
  <c r="B8" i="25"/>
  <c r="F28" i="75"/>
  <c r="G24"/>
  <c r="K22"/>
  <c r="H22"/>
  <c r="F20"/>
  <c r="R22" s="1"/>
  <c r="U19"/>
  <c r="T19"/>
  <c r="S19"/>
  <c r="R19"/>
  <c r="Q19"/>
  <c r="P19"/>
  <c r="O19"/>
  <c r="N19"/>
  <c r="M19"/>
  <c r="L19"/>
  <c r="K19"/>
  <c r="J19"/>
  <c r="I19"/>
  <c r="H19"/>
  <c r="G19"/>
  <c r="F19"/>
  <c r="I48" s="1"/>
  <c r="F18"/>
  <c r="I47" s="1"/>
  <c r="U17"/>
  <c r="T17"/>
  <c r="S17"/>
  <c r="R17"/>
  <c r="Q17"/>
  <c r="P17"/>
  <c r="O17"/>
  <c r="N17"/>
  <c r="M17"/>
  <c r="L17"/>
  <c r="K17"/>
  <c r="J17"/>
  <c r="I17"/>
  <c r="H17"/>
  <c r="G17"/>
  <c r="F17"/>
  <c r="I46" s="1"/>
  <c r="F16"/>
  <c r="I45" s="1"/>
  <c r="F15"/>
  <c r="I44" s="1"/>
  <c r="F14"/>
  <c r="I43" s="1"/>
  <c r="F13"/>
  <c r="I42" s="1"/>
  <c r="U12"/>
  <c r="T12"/>
  <c r="S12"/>
  <c r="R12"/>
  <c r="Q12"/>
  <c r="P12"/>
  <c r="O12"/>
  <c r="N12"/>
  <c r="M12"/>
  <c r="L12"/>
  <c r="K12"/>
  <c r="K8" s="1"/>
  <c r="K7" s="1"/>
  <c r="J12"/>
  <c r="I12"/>
  <c r="H12"/>
  <c r="H8" s="1"/>
  <c r="G12"/>
  <c r="F31" s="1"/>
  <c r="F11"/>
  <c r="F10"/>
  <c r="U9"/>
  <c r="T9"/>
  <c r="S9"/>
  <c r="R9"/>
  <c r="Q9"/>
  <c r="P9"/>
  <c r="O9"/>
  <c r="N9"/>
  <c r="M9"/>
  <c r="L9"/>
  <c r="K9"/>
  <c r="J9"/>
  <c r="I9"/>
  <c r="H9"/>
  <c r="G9"/>
  <c r="F9"/>
  <c r="T8"/>
  <c r="S8"/>
  <c r="R8"/>
  <c r="Q8"/>
  <c r="P8"/>
  <c r="N8"/>
  <c r="M8"/>
  <c r="L8"/>
  <c r="J8"/>
  <c r="I8"/>
  <c r="G8"/>
  <c r="G7" s="1"/>
  <c r="T7"/>
  <c r="S7"/>
  <c r="R7"/>
  <c r="Q7"/>
  <c r="P7"/>
  <c r="N7"/>
  <c r="M7"/>
  <c r="L7"/>
  <c r="J7"/>
  <c r="I7"/>
  <c r="K22" i="57"/>
  <c r="K19"/>
  <c r="G19"/>
  <c r="R18"/>
  <c r="Q18"/>
  <c r="P18"/>
  <c r="L18"/>
  <c r="J18"/>
  <c r="I18"/>
  <c r="H18"/>
  <c r="K17"/>
  <c r="G17"/>
  <c r="F17" s="1"/>
  <c r="R16"/>
  <c r="Q16"/>
  <c r="K16" s="1"/>
  <c r="P16"/>
  <c r="L16"/>
  <c r="J16"/>
  <c r="I16"/>
  <c r="H16"/>
  <c r="K15"/>
  <c r="G15"/>
  <c r="K14"/>
  <c r="G14"/>
  <c r="K13"/>
  <c r="G13"/>
  <c r="K12"/>
  <c r="G12"/>
  <c r="R11"/>
  <c r="Q11"/>
  <c r="Q8" s="1"/>
  <c r="P11"/>
  <c r="L11"/>
  <c r="J11"/>
  <c r="I11"/>
  <c r="H11"/>
  <c r="K10"/>
  <c r="G10"/>
  <c r="R9"/>
  <c r="Q9"/>
  <c r="P9"/>
  <c r="K9" s="1"/>
  <c r="L9"/>
  <c r="J9"/>
  <c r="I9"/>
  <c r="H9"/>
  <c r="F19" i="74"/>
  <c r="F18"/>
  <c r="J18"/>
  <c r="I18"/>
  <c r="H18"/>
  <c r="G18"/>
  <c r="F17"/>
  <c r="F16"/>
  <c r="J16"/>
  <c r="I16"/>
  <c r="H16"/>
  <c r="G16"/>
  <c r="F15"/>
  <c r="F14"/>
  <c r="F13"/>
  <c r="F12"/>
  <c r="J11"/>
  <c r="I11"/>
  <c r="H11"/>
  <c r="G11"/>
  <c r="F11"/>
  <c r="K9"/>
  <c r="J9"/>
  <c r="I9"/>
  <c r="H9"/>
  <c r="H8" s="1"/>
  <c r="G9"/>
  <c r="J8"/>
  <c r="I8"/>
  <c r="G8"/>
  <c r="G7" s="1"/>
  <c r="J7"/>
  <c r="I7"/>
  <c r="E31" i="23"/>
  <c r="K31" s="1"/>
  <c r="K30"/>
  <c r="E30"/>
  <c r="K20"/>
  <c r="G20"/>
  <c r="Q19"/>
  <c r="K19" s="1"/>
  <c r="P19"/>
  <c r="O19"/>
  <c r="N19"/>
  <c r="M19"/>
  <c r="L19"/>
  <c r="I19"/>
  <c r="H19"/>
  <c r="G19" s="1"/>
  <c r="K18"/>
  <c r="G18"/>
  <c r="Y17"/>
  <c r="Q17"/>
  <c r="P17"/>
  <c r="O17"/>
  <c r="N17"/>
  <c r="M17"/>
  <c r="L17"/>
  <c r="K17"/>
  <c r="I17"/>
  <c r="H17"/>
  <c r="K16"/>
  <c r="G16"/>
  <c r="K15"/>
  <c r="G15"/>
  <c r="K14"/>
  <c r="G14"/>
  <c r="K13"/>
  <c r="G13"/>
  <c r="Q12"/>
  <c r="P12"/>
  <c r="O12"/>
  <c r="N12"/>
  <c r="M12"/>
  <c r="L12"/>
  <c r="J12"/>
  <c r="I12"/>
  <c r="H12"/>
  <c r="K11"/>
  <c r="F11" s="1"/>
  <c r="Q10"/>
  <c r="K10" s="1"/>
  <c r="P10"/>
  <c r="O10"/>
  <c r="N10"/>
  <c r="N9" s="1"/>
  <c r="N8" s="1"/>
  <c r="M10"/>
  <c r="M9" s="1"/>
  <c r="M8" s="1"/>
  <c r="L10"/>
  <c r="I10"/>
  <c r="H10"/>
  <c r="G10"/>
  <c r="F10" s="1"/>
  <c r="P9"/>
  <c r="P8" s="1"/>
  <c r="O9"/>
  <c r="O8" s="1"/>
  <c r="L9"/>
  <c r="J9"/>
  <c r="J8" s="1"/>
  <c r="L8"/>
  <c r="E8" i="52"/>
  <c r="D8" s="1"/>
  <c r="D7" s="1"/>
  <c r="F7"/>
  <c r="K34" i="69"/>
  <c r="J34"/>
  <c r="K33"/>
  <c r="J33"/>
  <c r="K32"/>
  <c r="J32"/>
  <c r="K24"/>
  <c r="J24"/>
  <c r="L34" i="49"/>
  <c r="I34"/>
  <c r="G34"/>
  <c r="L33"/>
  <c r="I33"/>
  <c r="G33"/>
  <c r="L32"/>
  <c r="I32"/>
  <c r="G32"/>
  <c r="F32"/>
  <c r="L31"/>
  <c r="I31"/>
  <c r="G31"/>
  <c r="L26"/>
  <c r="I26"/>
  <c r="G26"/>
  <c r="L25"/>
  <c r="I25"/>
  <c r="G25"/>
  <c r="I23"/>
  <c r="G23"/>
  <c r="F39" i="67"/>
  <c r="F36"/>
  <c r="R19"/>
  <c r="R18" s="1"/>
  <c r="T18"/>
  <c r="T8" s="1"/>
  <c r="Q18"/>
  <c r="P18"/>
  <c r="O18"/>
  <c r="N18"/>
  <c r="M18"/>
  <c r="L18"/>
  <c r="K18"/>
  <c r="J18"/>
  <c r="I18"/>
  <c r="H18"/>
  <c r="R17"/>
  <c r="R16" s="1"/>
  <c r="T16"/>
  <c r="Q16"/>
  <c r="P16"/>
  <c r="O16"/>
  <c r="N16"/>
  <c r="M16"/>
  <c r="L16"/>
  <c r="K16"/>
  <c r="J16"/>
  <c r="I16"/>
  <c r="H16"/>
  <c r="R15"/>
  <c r="R13"/>
  <c r="R12"/>
  <c r="F12" s="1"/>
  <c r="Q11"/>
  <c r="P11"/>
  <c r="O11"/>
  <c r="N11"/>
  <c r="M11"/>
  <c r="L11"/>
  <c r="K11"/>
  <c r="J11"/>
  <c r="I11"/>
  <c r="H11"/>
  <c r="T9"/>
  <c r="Q9"/>
  <c r="Q7" s="1"/>
  <c r="P9"/>
  <c r="O9"/>
  <c r="N9"/>
  <c r="N8" s="1"/>
  <c r="M9"/>
  <c r="L9"/>
  <c r="L7" s="1"/>
  <c r="K9"/>
  <c r="J9"/>
  <c r="I9"/>
  <c r="I7" s="1"/>
  <c r="H9"/>
  <c r="H7" s="1"/>
  <c r="O8"/>
  <c r="T7"/>
  <c r="P7"/>
  <c r="G33" i="48"/>
  <c r="G32"/>
  <c r="G31"/>
  <c r="G30"/>
  <c r="G29"/>
  <c r="G24"/>
  <c r="F20"/>
  <c r="AA19"/>
  <c r="Z19"/>
  <c r="X19"/>
  <c r="U19"/>
  <c r="T19"/>
  <c r="S19"/>
  <c r="R19"/>
  <c r="Q19"/>
  <c r="P19"/>
  <c r="N19"/>
  <c r="M19"/>
  <c r="L19"/>
  <c r="K19"/>
  <c r="J19"/>
  <c r="I19"/>
  <c r="H19"/>
  <c r="F19"/>
  <c r="S18" i="67" s="1"/>
  <c r="F18" i="48"/>
  <c r="AA17"/>
  <c r="Z17"/>
  <c r="X17"/>
  <c r="U17"/>
  <c r="T17"/>
  <c r="S17"/>
  <c r="R17"/>
  <c r="Q17"/>
  <c r="P17"/>
  <c r="N17"/>
  <c r="M17"/>
  <c r="L17"/>
  <c r="K17"/>
  <c r="J17"/>
  <c r="I17"/>
  <c r="H17"/>
  <c r="F16"/>
  <c r="F15"/>
  <c r="F14"/>
  <c r="F13"/>
  <c r="AA12"/>
  <c r="AA9" s="1"/>
  <c r="AA8" s="1"/>
  <c r="Z12"/>
  <c r="X12"/>
  <c r="U12"/>
  <c r="T12"/>
  <c r="S12"/>
  <c r="S9" s="1"/>
  <c r="S8" s="1"/>
  <c r="R12"/>
  <c r="Q12"/>
  <c r="P12"/>
  <c r="N12"/>
  <c r="M12"/>
  <c r="L12"/>
  <c r="K12"/>
  <c r="J12"/>
  <c r="I12"/>
  <c r="I9" s="1"/>
  <c r="I8" s="1"/>
  <c r="H12"/>
  <c r="F11"/>
  <c r="F10" s="1"/>
  <c r="AA10"/>
  <c r="Z10"/>
  <c r="X10"/>
  <c r="U10"/>
  <c r="T10"/>
  <c r="S10"/>
  <c r="R10"/>
  <c r="Q10"/>
  <c r="P10"/>
  <c r="N10"/>
  <c r="M10"/>
  <c r="L10"/>
  <c r="K10"/>
  <c r="J10"/>
  <c r="I10"/>
  <c r="H10"/>
  <c r="Z9"/>
  <c r="Z8" s="1"/>
  <c r="X9"/>
  <c r="X8" s="1"/>
  <c r="U9"/>
  <c r="U8" s="1"/>
  <c r="T9"/>
  <c r="R9"/>
  <c r="R8" s="1"/>
  <c r="Q9"/>
  <c r="P9"/>
  <c r="N9"/>
  <c r="N8" s="1"/>
  <c r="M9"/>
  <c r="M8" s="1"/>
  <c r="L9"/>
  <c r="L8" s="1"/>
  <c r="K9"/>
  <c r="J9"/>
  <c r="J8" s="1"/>
  <c r="T8"/>
  <c r="Q8"/>
  <c r="P8"/>
  <c r="K8"/>
  <c r="AA51" i="47"/>
  <c r="W51"/>
  <c r="M51"/>
  <c r="L51"/>
  <c r="K51"/>
  <c r="J51"/>
  <c r="I51"/>
  <c r="H51"/>
  <c r="AA49"/>
  <c r="W49"/>
  <c r="M49"/>
  <c r="L49"/>
  <c r="K49"/>
  <c r="J49"/>
  <c r="I49"/>
  <c r="H49"/>
  <c r="AA48"/>
  <c r="AA42"/>
  <c r="W42"/>
  <c r="AA19"/>
  <c r="Z19"/>
  <c r="Y19"/>
  <c r="W19"/>
  <c r="V19"/>
  <c r="U19"/>
  <c r="T19"/>
  <c r="S19"/>
  <c r="R19"/>
  <c r="Q19"/>
  <c r="P19"/>
  <c r="N19"/>
  <c r="M19"/>
  <c r="L19"/>
  <c r="K19"/>
  <c r="J19"/>
  <c r="I19"/>
  <c r="H19"/>
  <c r="AA17"/>
  <c r="Z17"/>
  <c r="Y17"/>
  <c r="W17"/>
  <c r="V17"/>
  <c r="U17"/>
  <c r="T17"/>
  <c r="S17"/>
  <c r="R17"/>
  <c r="Q17"/>
  <c r="P17"/>
  <c r="N17"/>
  <c r="M17"/>
  <c r="L17"/>
  <c r="K17"/>
  <c r="J17"/>
  <c r="I17"/>
  <c r="H17"/>
  <c r="AA12"/>
  <c r="W12"/>
  <c r="T12"/>
  <c r="S12"/>
  <c r="S9" s="1"/>
  <c r="S8" s="1"/>
  <c r="R12"/>
  <c r="R9" s="1"/>
  <c r="R8" s="1"/>
  <c r="Q12"/>
  <c r="P12"/>
  <c r="M12"/>
  <c r="L12"/>
  <c r="H12"/>
  <c r="G12" s="1"/>
  <c r="F12" s="1"/>
  <c r="O10"/>
  <c r="G10"/>
  <c r="AA10"/>
  <c r="Z10"/>
  <c r="Y10"/>
  <c r="X10"/>
  <c r="W10"/>
  <c r="V10"/>
  <c r="U10"/>
  <c r="T10"/>
  <c r="S10"/>
  <c r="R10"/>
  <c r="Q10"/>
  <c r="P10"/>
  <c r="N10"/>
  <c r="M10"/>
  <c r="M9" s="1"/>
  <c r="M8" s="1"/>
  <c r="L10"/>
  <c r="L9" s="1"/>
  <c r="L8" s="1"/>
  <c r="K10"/>
  <c r="J10"/>
  <c r="I10"/>
  <c r="H10"/>
  <c r="Q9"/>
  <c r="Q8"/>
  <c r="H32" i="63"/>
  <c r="G32"/>
  <c r="F32"/>
  <c r="H31"/>
  <c r="G31"/>
  <c r="F31"/>
  <c r="H30"/>
  <c r="G30"/>
  <c r="F30"/>
  <c r="H29"/>
  <c r="G29"/>
  <c r="F29"/>
  <c r="H28"/>
  <c r="G28"/>
  <c r="F28"/>
  <c r="E27"/>
  <c r="D27"/>
  <c r="E26"/>
  <c r="D26"/>
  <c r="E25"/>
  <c r="D25"/>
  <c r="E24"/>
  <c r="D24"/>
  <c r="H23"/>
  <c r="G23"/>
  <c r="F23"/>
  <c r="E23"/>
  <c r="H22"/>
  <c r="G22"/>
  <c r="F22"/>
  <c r="H21"/>
  <c r="G21"/>
  <c r="F21"/>
  <c r="E21"/>
  <c r="H9"/>
  <c r="H8" s="1"/>
  <c r="G9"/>
  <c r="G8" s="1"/>
  <c r="F9"/>
  <c r="F8" s="1"/>
  <c r="J13" i="46"/>
  <c r="F13"/>
  <c r="J12"/>
  <c r="F12"/>
  <c r="J11"/>
  <c r="F11"/>
  <c r="J10"/>
  <c r="F10"/>
  <c r="Q9"/>
  <c r="Q8" s="1"/>
  <c r="P9"/>
  <c r="P8" s="1"/>
  <c r="O9"/>
  <c r="N9"/>
  <c r="M9"/>
  <c r="L9"/>
  <c r="K9"/>
  <c r="K8" s="1"/>
  <c r="I9"/>
  <c r="H9"/>
  <c r="H8" s="1"/>
  <c r="G9"/>
  <c r="F24" s="1"/>
  <c r="O8"/>
  <c r="N8"/>
  <c r="M8"/>
  <c r="L8"/>
  <c r="I8"/>
  <c r="B6" i="4"/>
  <c r="B26" s="1"/>
  <c r="D9" s="1"/>
  <c r="D26" s="1"/>
  <c r="Q19" i="61"/>
  <c r="N19" s="1"/>
  <c r="N18" s="1"/>
  <c r="Q18"/>
  <c r="Q17"/>
  <c r="N17" s="1"/>
  <c r="N16" s="1"/>
  <c r="Q16"/>
  <c r="Q15"/>
  <c r="N15" s="1"/>
  <c r="Q14"/>
  <c r="N14" s="1"/>
  <c r="Q13"/>
  <c r="N13" s="1"/>
  <c r="Q12"/>
  <c r="N12" s="1"/>
  <c r="P10"/>
  <c r="N10" s="1"/>
  <c r="N9" s="1"/>
  <c r="J7"/>
  <c r="G7"/>
  <c r="F39" i="43"/>
  <c r="L38"/>
  <c r="K38"/>
  <c r="J38"/>
  <c r="I38"/>
  <c r="H38"/>
  <c r="G38"/>
  <c r="F38"/>
  <c r="F37"/>
  <c r="L36"/>
  <c r="K36"/>
  <c r="J36"/>
  <c r="I36"/>
  <c r="H36"/>
  <c r="G36"/>
  <c r="F36"/>
  <c r="F35"/>
  <c r="F34"/>
  <c r="F33"/>
  <c r="F32"/>
  <c r="L31"/>
  <c r="K31"/>
  <c r="J31"/>
  <c r="I31"/>
  <c r="H31"/>
  <c r="G31"/>
  <c r="F31"/>
  <c r="F30"/>
  <c r="L29"/>
  <c r="K29"/>
  <c r="J29"/>
  <c r="I29"/>
  <c r="H29"/>
  <c r="G29"/>
  <c r="F29"/>
  <c r="L28"/>
  <c r="K28"/>
  <c r="J28"/>
  <c r="I28"/>
  <c r="G28"/>
  <c r="F28"/>
  <c r="L27"/>
  <c r="K27"/>
  <c r="J27"/>
  <c r="I27"/>
  <c r="G27"/>
  <c r="F27"/>
  <c r="K8"/>
  <c r="G8"/>
  <c r="I8"/>
  <c r="G19" i="60"/>
  <c r="G18" s="1"/>
  <c r="G17"/>
  <c r="G15"/>
  <c r="G14"/>
  <c r="G13"/>
  <c r="G12"/>
  <c r="G10"/>
  <c r="G9" s="1"/>
  <c r="Q9"/>
  <c r="P9"/>
  <c r="P8" s="1"/>
  <c r="P7" s="1"/>
  <c r="O9"/>
  <c r="O8" s="1"/>
  <c r="O7" s="1"/>
  <c r="N9"/>
  <c r="M9"/>
  <c r="L9"/>
  <c r="L8" s="1"/>
  <c r="L7" s="1"/>
  <c r="K9"/>
  <c r="K8" s="1"/>
  <c r="K7" s="1"/>
  <c r="J9"/>
  <c r="J8" s="1"/>
  <c r="J7" s="1"/>
  <c r="I9"/>
  <c r="H9"/>
  <c r="H8" s="1"/>
  <c r="H7" s="1"/>
  <c r="Z9" i="45"/>
  <c r="Z8" s="1"/>
  <c r="W9"/>
  <c r="W8" s="1"/>
  <c r="V9"/>
  <c r="V8" s="1"/>
  <c r="U9"/>
  <c r="U8" s="1"/>
  <c r="S9"/>
  <c r="S8" s="1"/>
  <c r="R9"/>
  <c r="R8" s="1"/>
  <c r="O9"/>
  <c r="O8" s="1"/>
  <c r="N9"/>
  <c r="N8" s="1"/>
  <c r="K9"/>
  <c r="K8" s="1"/>
  <c r="J9"/>
  <c r="J8" s="1"/>
  <c r="G9"/>
  <c r="G8" s="1"/>
  <c r="X9"/>
  <c r="X8" s="1"/>
  <c r="T9"/>
  <c r="T8" s="1"/>
  <c r="P9"/>
  <c r="P8" s="1"/>
  <c r="L9"/>
  <c r="L8" s="1"/>
  <c r="H9"/>
  <c r="H8" s="1"/>
  <c r="X23" i="44"/>
  <c r="O23"/>
  <c r="T18" i="58"/>
  <c r="S18"/>
  <c r="R18"/>
  <c r="Q18"/>
  <c r="P18"/>
  <c r="O18"/>
  <c r="N18"/>
  <c r="M18"/>
  <c r="L18"/>
  <c r="J18"/>
  <c r="T16"/>
  <c r="S16"/>
  <c r="R16"/>
  <c r="Q16"/>
  <c r="P16"/>
  <c r="O16"/>
  <c r="N16"/>
  <c r="M16"/>
  <c r="L16"/>
  <c r="J16"/>
  <c r="T11"/>
  <c r="S11"/>
  <c r="R11"/>
  <c r="Q11"/>
  <c r="P11"/>
  <c r="O11"/>
  <c r="O8" s="1"/>
  <c r="O7" s="1"/>
  <c r="N11"/>
  <c r="M11"/>
  <c r="L11"/>
  <c r="J11"/>
  <c r="U9"/>
  <c r="T9"/>
  <c r="S9"/>
  <c r="R9"/>
  <c r="Q9"/>
  <c r="P9"/>
  <c r="O9"/>
  <c r="N9"/>
  <c r="M9"/>
  <c r="L9"/>
  <c r="J9"/>
  <c r="J8" s="1"/>
  <c r="J7" s="1"/>
  <c r="I9"/>
  <c r="I8" s="1"/>
  <c r="I7" s="1"/>
  <c r="H9"/>
  <c r="H8" s="1"/>
  <c r="H7" s="1"/>
  <c r="T8"/>
  <c r="S8"/>
  <c r="R8"/>
  <c r="Q8"/>
  <c r="P8"/>
  <c r="N8"/>
  <c r="M8"/>
  <c r="T7"/>
  <c r="S7"/>
  <c r="R7"/>
  <c r="Q7"/>
  <c r="P7"/>
  <c r="N7"/>
  <c r="M7"/>
  <c r="L132" i="40"/>
  <c r="J132"/>
  <c r="L131"/>
  <c r="J131"/>
  <c r="L130"/>
  <c r="J130"/>
  <c r="L129"/>
  <c r="J129"/>
  <c r="K52"/>
  <c r="K51"/>
  <c r="K50"/>
  <c r="K49"/>
  <c r="F45"/>
  <c r="E45"/>
  <c r="F44"/>
  <c r="E44"/>
  <c r="F43"/>
  <c r="E43"/>
  <c r="F42"/>
  <c r="E42"/>
  <c r="K35"/>
  <c r="G35"/>
  <c r="E35"/>
  <c r="K34"/>
  <c r="G34"/>
  <c r="E34"/>
  <c r="U33"/>
  <c r="T33"/>
  <c r="K33"/>
  <c r="G33"/>
  <c r="E33"/>
  <c r="V32"/>
  <c r="U32"/>
  <c r="T32"/>
  <c r="S32"/>
  <c r="K32"/>
  <c r="G32"/>
  <c r="E32"/>
  <c r="E31"/>
  <c r="F27"/>
  <c r="E27"/>
  <c r="F26"/>
  <c r="E26"/>
  <c r="F25"/>
  <c r="E25"/>
  <c r="F24"/>
  <c r="E24"/>
  <c r="U23"/>
  <c r="T23"/>
  <c r="S23"/>
  <c r="R23"/>
  <c r="P23"/>
  <c r="O23"/>
  <c r="N23"/>
  <c r="M23"/>
  <c r="L23"/>
  <c r="K23"/>
  <c r="J23"/>
  <c r="I23"/>
  <c r="H23"/>
  <c r="G23"/>
  <c r="F23"/>
  <c r="E23"/>
  <c r="K20"/>
  <c r="G20"/>
  <c r="S19"/>
  <c r="R19"/>
  <c r="U18" i="58" s="1"/>
  <c r="K18" s="1"/>
  <c r="Q19" i="40"/>
  <c r="P19"/>
  <c r="O19"/>
  <c r="N19"/>
  <c r="M19"/>
  <c r="L19"/>
  <c r="J19"/>
  <c r="I19"/>
  <c r="H19"/>
  <c r="K18"/>
  <c r="G18"/>
  <c r="G17" s="1"/>
  <c r="U17"/>
  <c r="T17"/>
  <c r="S17"/>
  <c r="S9" s="1"/>
  <c r="S8" s="1"/>
  <c r="R17"/>
  <c r="U16" i="58" s="1"/>
  <c r="K16" s="1"/>
  <c r="Q17" i="40"/>
  <c r="P17"/>
  <c r="O17"/>
  <c r="N17"/>
  <c r="M17"/>
  <c r="L17"/>
  <c r="J17"/>
  <c r="I17"/>
  <c r="H17"/>
  <c r="K16"/>
  <c r="G16"/>
  <c r="K15"/>
  <c r="G15"/>
  <c r="K14"/>
  <c r="K13"/>
  <c r="G13"/>
  <c r="U12"/>
  <c r="T12"/>
  <c r="S12"/>
  <c r="R12"/>
  <c r="U11" i="58" s="1"/>
  <c r="Q12" i="40"/>
  <c r="P12"/>
  <c r="O12"/>
  <c r="N12"/>
  <c r="M12"/>
  <c r="L12"/>
  <c r="J12"/>
  <c r="I12"/>
  <c r="H12"/>
  <c r="K11"/>
  <c r="K10" s="1"/>
  <c r="G11"/>
  <c r="U10"/>
  <c r="T10"/>
  <c r="S10"/>
  <c r="R10"/>
  <c r="Q10"/>
  <c r="P10"/>
  <c r="O10"/>
  <c r="N10"/>
  <c r="M10"/>
  <c r="L10"/>
  <c r="J10"/>
  <c r="I10"/>
  <c r="H10"/>
  <c r="U9"/>
  <c r="T9"/>
  <c r="P9"/>
  <c r="O9"/>
  <c r="N9"/>
  <c r="M9"/>
  <c r="U8"/>
  <c r="T8"/>
  <c r="P8"/>
  <c r="O8"/>
  <c r="N8"/>
  <c r="M8"/>
  <c r="G19" i="9"/>
  <c r="F19" s="1"/>
  <c r="P18"/>
  <c r="O18"/>
  <c r="N18"/>
  <c r="M18"/>
  <c r="L18"/>
  <c r="K18"/>
  <c r="J18"/>
  <c r="I18"/>
  <c r="H18"/>
  <c r="G17"/>
  <c r="F17" s="1"/>
  <c r="P16"/>
  <c r="O16"/>
  <c r="N16"/>
  <c r="M16"/>
  <c r="L16"/>
  <c r="K16"/>
  <c r="J16"/>
  <c r="I16"/>
  <c r="H16"/>
  <c r="G16"/>
  <c r="G15"/>
  <c r="F15"/>
  <c r="G14"/>
  <c r="F14" s="1"/>
  <c r="G13"/>
  <c r="F13"/>
  <c r="G12"/>
  <c r="F12" s="1"/>
  <c r="P11"/>
  <c r="O11"/>
  <c r="O8" s="1"/>
  <c r="O7" s="1"/>
  <c r="N11"/>
  <c r="M11"/>
  <c r="L11"/>
  <c r="K11"/>
  <c r="J11"/>
  <c r="I11"/>
  <c r="H11"/>
  <c r="H8" s="1"/>
  <c r="H7" s="1"/>
  <c r="G10"/>
  <c r="F10" s="1"/>
  <c r="P9"/>
  <c r="O9"/>
  <c r="N9"/>
  <c r="M9"/>
  <c r="L9"/>
  <c r="K9"/>
  <c r="J9"/>
  <c r="I9"/>
  <c r="H9"/>
  <c r="G9"/>
  <c r="F9"/>
  <c r="P8"/>
  <c r="N8"/>
  <c r="M8"/>
  <c r="L8"/>
  <c r="K8"/>
  <c r="I8"/>
  <c r="P7"/>
  <c r="N7"/>
  <c r="M7"/>
  <c r="L7"/>
  <c r="K7"/>
  <c r="I7"/>
  <c r="D8" i="5"/>
  <c r="C8"/>
  <c r="C7" s="1"/>
  <c r="M7"/>
  <c r="L7"/>
  <c r="K7"/>
  <c r="J7"/>
  <c r="I7"/>
  <c r="H7"/>
  <c r="G7"/>
  <c r="F7"/>
  <c r="E7"/>
  <c r="D7"/>
  <c r="H26" i="1"/>
  <c r="H28" s="1"/>
  <c r="F10"/>
  <c r="F6"/>
  <c r="B6"/>
  <c r="B26" s="1"/>
  <c r="B28" s="1"/>
  <c r="D9" s="1"/>
  <c r="D26" s="1"/>
  <c r="D28" s="1"/>
  <c r="F19" i="49" l="1"/>
  <c r="F17"/>
  <c r="I9"/>
  <c r="I8" s="1"/>
  <c r="F12"/>
  <c r="L9"/>
  <c r="L8" s="1"/>
  <c r="F27"/>
  <c r="I27" s="1"/>
  <c r="F28"/>
  <c r="I28" s="1"/>
  <c r="G8"/>
  <c r="F29"/>
  <c r="I29" s="1"/>
  <c r="F30"/>
  <c r="I30" s="1"/>
  <c r="F24"/>
  <c r="F10"/>
  <c r="G27"/>
  <c r="G28"/>
  <c r="G29"/>
  <c r="L27"/>
  <c r="L29"/>
  <c r="L30"/>
  <c r="F12" i="57"/>
  <c r="F14"/>
  <c r="K11"/>
  <c r="K8" s="1"/>
  <c r="F19" i="45"/>
  <c r="F26" i="1"/>
  <c r="F28" s="1"/>
  <c r="F19" i="58"/>
  <c r="F18" s="1"/>
  <c r="F15"/>
  <c r="F11" s="1"/>
  <c r="U8"/>
  <c r="U7" s="1"/>
  <c r="K11"/>
  <c r="K8" s="1"/>
  <c r="K7" s="1"/>
  <c r="K19" i="40"/>
  <c r="K17"/>
  <c r="L9"/>
  <c r="L8" s="1"/>
  <c r="F11" i="61"/>
  <c r="F12" i="43"/>
  <c r="F9" s="1"/>
  <c r="H7" i="61"/>
  <c r="N11"/>
  <c r="F8" i="45"/>
  <c r="F9"/>
  <c r="G8" i="58"/>
  <c r="G7" s="1"/>
  <c r="F10"/>
  <c r="F9" s="1"/>
  <c r="L8"/>
  <c r="L7" s="1"/>
  <c r="F16" i="40"/>
  <c r="X12" i="44"/>
  <c r="F16"/>
  <c r="AA9"/>
  <c r="X9" s="1"/>
  <c r="F14"/>
  <c r="F12" s="1"/>
  <c r="F9" s="1"/>
  <c r="Z9"/>
  <c r="Z8" s="1"/>
  <c r="Y9"/>
  <c r="Y8" s="1"/>
  <c r="F15"/>
  <c r="K7" i="61"/>
  <c r="F8"/>
  <c r="F7" s="1"/>
  <c r="I7"/>
  <c r="N8"/>
  <c r="F8" i="43"/>
  <c r="N8" i="60"/>
  <c r="N7" s="1"/>
  <c r="I8"/>
  <c r="I7" s="1"/>
  <c r="M8"/>
  <c r="M7" s="1"/>
  <c r="Q8"/>
  <c r="Q7" s="1"/>
  <c r="G16"/>
  <c r="G11"/>
  <c r="F20" i="44"/>
  <c r="F18"/>
  <c r="R9" i="40"/>
  <c r="R8" s="1"/>
  <c r="F13"/>
  <c r="Q9"/>
  <c r="Q8" s="1"/>
  <c r="K12"/>
  <c r="K9" s="1"/>
  <c r="K8" s="1"/>
  <c r="F14"/>
  <c r="I9"/>
  <c r="I8" s="1"/>
  <c r="H9"/>
  <c r="H8" s="1"/>
  <c r="F20"/>
  <c r="G19"/>
  <c r="F19" s="1"/>
  <c r="F18"/>
  <c r="F17" s="1"/>
  <c r="J9"/>
  <c r="J8" s="1"/>
  <c r="G12"/>
  <c r="F15"/>
  <c r="F11"/>
  <c r="P22" s="1"/>
  <c r="G10"/>
  <c r="F16" i="9"/>
  <c r="J8"/>
  <c r="J7" s="1"/>
  <c r="G18"/>
  <c r="F18" s="1"/>
  <c r="G11"/>
  <c r="F11" s="1"/>
  <c r="U8" i="75"/>
  <c r="U7" s="1"/>
  <c r="O8"/>
  <c r="O7" s="1"/>
  <c r="I22"/>
  <c r="M22"/>
  <c r="Q22"/>
  <c r="U22"/>
  <c r="I49"/>
  <c r="L22"/>
  <c r="P22"/>
  <c r="T22"/>
  <c r="G22"/>
  <c r="O22"/>
  <c r="S22"/>
  <c r="J22"/>
  <c r="N22"/>
  <c r="F30"/>
  <c r="F29"/>
  <c r="H7"/>
  <c r="F12"/>
  <c r="F24" s="1"/>
  <c r="L18" i="65"/>
  <c r="L11"/>
  <c r="F11" s="1"/>
  <c r="V11" s="1"/>
  <c r="F18"/>
  <c r="V18" s="1"/>
  <c r="X19"/>
  <c r="X17"/>
  <c r="W17"/>
  <c r="L16"/>
  <c r="F16" s="1"/>
  <c r="V16" s="1"/>
  <c r="W15"/>
  <c r="X15"/>
  <c r="F12"/>
  <c r="V12" s="1"/>
  <c r="N8"/>
  <c r="N7" s="1"/>
  <c r="M8"/>
  <c r="F14"/>
  <c r="V14" s="1"/>
  <c r="F13"/>
  <c r="V13" s="1"/>
  <c r="R8" i="57"/>
  <c r="F13"/>
  <c r="F15"/>
  <c r="G11"/>
  <c r="F19"/>
  <c r="K18"/>
  <c r="G18"/>
  <c r="F10"/>
  <c r="Q21" s="1"/>
  <c r="L8"/>
  <c r="G9"/>
  <c r="F9" s="1"/>
  <c r="G16"/>
  <c r="F16" s="1"/>
  <c r="H8"/>
  <c r="J8"/>
  <c r="P21"/>
  <c r="L21"/>
  <c r="I8"/>
  <c r="P8"/>
  <c r="K8" i="74"/>
  <c r="K7" s="1"/>
  <c r="F8"/>
  <c r="H7"/>
  <c r="F7" s="1"/>
  <c r="F9"/>
  <c r="Q9" i="23"/>
  <c r="F13"/>
  <c r="G17"/>
  <c r="K12"/>
  <c r="K9"/>
  <c r="F17"/>
  <c r="F18"/>
  <c r="F15"/>
  <c r="F19"/>
  <c r="F20"/>
  <c r="F16"/>
  <c r="Q27" s="1"/>
  <c r="Q8"/>
  <c r="K8" s="1"/>
  <c r="F14"/>
  <c r="I9"/>
  <c r="I8" s="1"/>
  <c r="G12"/>
  <c r="G9" s="1"/>
  <c r="H9"/>
  <c r="H8" s="1"/>
  <c r="E7" i="52"/>
  <c r="F19" i="67"/>
  <c r="F18" s="1"/>
  <c r="S9"/>
  <c r="R11"/>
  <c r="R8" s="1"/>
  <c r="F17"/>
  <c r="F16" s="1"/>
  <c r="F15"/>
  <c r="F10"/>
  <c r="F9" s="1"/>
  <c r="M7"/>
  <c r="Q24"/>
  <c r="K8"/>
  <c r="O7"/>
  <c r="H8"/>
  <c r="L8"/>
  <c r="P8"/>
  <c r="K7"/>
  <c r="J8"/>
  <c r="N7"/>
  <c r="J7"/>
  <c r="F13"/>
  <c r="I8"/>
  <c r="M8"/>
  <c r="Q8"/>
  <c r="F17" i="48"/>
  <c r="F12"/>
  <c r="H9"/>
  <c r="H8" s="1"/>
  <c r="AA9" i="47"/>
  <c r="X9" s="1"/>
  <c r="W9"/>
  <c r="W8" s="1"/>
  <c r="T9"/>
  <c r="T8" s="1"/>
  <c r="P9"/>
  <c r="H37"/>
  <c r="V37"/>
  <c r="H9"/>
  <c r="H8" s="1"/>
  <c r="G9"/>
  <c r="F9" s="1"/>
  <c r="E9" i="63"/>
  <c r="E8" s="1"/>
  <c r="E13" i="46"/>
  <c r="E12"/>
  <c r="E10"/>
  <c r="J9"/>
  <c r="E11"/>
  <c r="J8"/>
  <c r="F22"/>
  <c r="F9"/>
  <c r="G8"/>
  <c r="F21"/>
  <c r="F23"/>
  <c r="E9" i="4"/>
  <c r="E26" s="1"/>
  <c r="F8" i="49" l="1"/>
  <c r="F9"/>
  <c r="L24"/>
  <c r="G24"/>
  <c r="I24"/>
  <c r="L28"/>
  <c r="G30"/>
  <c r="F11" i="57"/>
  <c r="O21"/>
  <c r="J21"/>
  <c r="J55" s="1"/>
  <c r="H21"/>
  <c r="H53" s="1"/>
  <c r="R21"/>
  <c r="R54" s="1"/>
  <c r="F18"/>
  <c r="Q22"/>
  <c r="Q53"/>
  <c r="Q52"/>
  <c r="Q55"/>
  <c r="Q54"/>
  <c r="R22"/>
  <c r="R29" s="1"/>
  <c r="L22"/>
  <c r="L31" s="1"/>
  <c r="L54"/>
  <c r="L53"/>
  <c r="L52"/>
  <c r="L55"/>
  <c r="I21"/>
  <c r="M21"/>
  <c r="O22"/>
  <c r="O55"/>
  <c r="O54"/>
  <c r="O53"/>
  <c r="O52"/>
  <c r="H55"/>
  <c r="H52"/>
  <c r="P22"/>
  <c r="P31" s="1"/>
  <c r="P54"/>
  <c r="P53"/>
  <c r="P52"/>
  <c r="P55"/>
  <c r="N21"/>
  <c r="F9" i="48"/>
  <c r="F8" s="1"/>
  <c r="Z22" s="1"/>
  <c r="S11" i="67"/>
  <c r="F8" i="58"/>
  <c r="F7" s="1"/>
  <c r="R22" i="40"/>
  <c r="R32" s="1"/>
  <c r="N22"/>
  <c r="N34" s="1"/>
  <c r="O22"/>
  <c r="O32" s="1"/>
  <c r="L22"/>
  <c r="L34" s="1"/>
  <c r="J22"/>
  <c r="J33" s="1"/>
  <c r="Q22"/>
  <c r="Q35" s="1"/>
  <c r="I22"/>
  <c r="I32" s="1"/>
  <c r="M22"/>
  <c r="M34" s="1"/>
  <c r="F10"/>
  <c r="H22"/>
  <c r="H35" s="1"/>
  <c r="AA8" i="44"/>
  <c r="X8" s="1"/>
  <c r="F11"/>
  <c r="G8" i="60"/>
  <c r="G7" s="1"/>
  <c r="F12" i="40"/>
  <c r="G9"/>
  <c r="G8" s="1"/>
  <c r="R35"/>
  <c r="J35"/>
  <c r="Q33"/>
  <c r="P34"/>
  <c r="P32"/>
  <c r="P35"/>
  <c r="P33"/>
  <c r="F8" i="9"/>
  <c r="F7" s="1"/>
  <c r="G8"/>
  <c r="G7" s="1"/>
  <c r="F8" i="75"/>
  <c r="F7"/>
  <c r="B34"/>
  <c r="G35" s="1"/>
  <c r="B32"/>
  <c r="G33" s="1"/>
  <c r="B27"/>
  <c r="W18" i="65"/>
  <c r="X18"/>
  <c r="X16"/>
  <c r="W16"/>
  <c r="W13"/>
  <c r="X13"/>
  <c r="X14"/>
  <c r="W14"/>
  <c r="W11"/>
  <c r="X11"/>
  <c r="W12"/>
  <c r="X12"/>
  <c r="P24" i="57"/>
  <c r="G8"/>
  <c r="F8" s="1"/>
  <c r="P27" i="23"/>
  <c r="P31" s="1"/>
  <c r="O27"/>
  <c r="O30" s="1"/>
  <c r="N27"/>
  <c r="N31" s="1"/>
  <c r="H27"/>
  <c r="H30" s="1"/>
  <c r="F12"/>
  <c r="W14" s="1"/>
  <c r="Y14" s="1"/>
  <c r="J27"/>
  <c r="J30" s="1"/>
  <c r="M27"/>
  <c r="M30" s="1"/>
  <c r="L27"/>
  <c r="L31" s="1"/>
  <c r="I27"/>
  <c r="I31" s="1"/>
  <c r="O31"/>
  <c r="P30"/>
  <c r="I30"/>
  <c r="Q31"/>
  <c r="Q30"/>
  <c r="F9"/>
  <c r="G8"/>
  <c r="F8" s="1"/>
  <c r="R7" i="67"/>
  <c r="F11"/>
  <c r="F31" s="1"/>
  <c r="N24"/>
  <c r="L24"/>
  <c r="H24"/>
  <c r="O24"/>
  <c r="I24"/>
  <c r="K24"/>
  <c r="M24"/>
  <c r="P24"/>
  <c r="J24"/>
  <c r="F33"/>
  <c r="F7"/>
  <c r="G24" s="1"/>
  <c r="G25" s="1"/>
  <c r="X22" i="48"/>
  <c r="X33" s="1"/>
  <c r="F28"/>
  <c r="G28" s="1"/>
  <c r="V22"/>
  <c r="Q22"/>
  <c r="Q31" s="1"/>
  <c r="F27"/>
  <c r="G27" s="1"/>
  <c r="Z27" s="1"/>
  <c r="S22"/>
  <c r="S31" s="1"/>
  <c r="M22"/>
  <c r="M33" s="1"/>
  <c r="F26"/>
  <c r="G26" s="1"/>
  <c r="T22"/>
  <c r="T31" s="1"/>
  <c r="O22"/>
  <c r="O33" s="1"/>
  <c r="F25"/>
  <c r="G25" s="1"/>
  <c r="Z25" s="1"/>
  <c r="R22"/>
  <c r="R33" s="1"/>
  <c r="I22"/>
  <c r="I31" s="1"/>
  <c r="Y22"/>
  <c r="Y33" s="1"/>
  <c r="P22"/>
  <c r="K22"/>
  <c r="K33" s="1"/>
  <c r="AA22"/>
  <c r="AA27" s="1"/>
  <c r="N22"/>
  <c r="N31" s="1"/>
  <c r="U22"/>
  <c r="L22"/>
  <c r="F23"/>
  <c r="G23" s="1"/>
  <c r="X23" s="1"/>
  <c r="W22"/>
  <c r="W33" s="1"/>
  <c r="J22"/>
  <c r="J31" s="1"/>
  <c r="H22"/>
  <c r="Z33"/>
  <c r="Z31"/>
  <c r="AA8" i="47"/>
  <c r="X8" s="1"/>
  <c r="AC37"/>
  <c r="O9"/>
  <c r="T37"/>
  <c r="L37"/>
  <c r="M37"/>
  <c r="Y37"/>
  <c r="I37"/>
  <c r="Q37"/>
  <c r="P8"/>
  <c r="O8"/>
  <c r="AB37"/>
  <c r="K37"/>
  <c r="N37"/>
  <c r="U37"/>
  <c r="Z37"/>
  <c r="J37"/>
  <c r="G8"/>
  <c r="F8" s="1"/>
  <c r="O18" i="46"/>
  <c r="P18"/>
  <c r="L18"/>
  <c r="Q18"/>
  <c r="M18"/>
  <c r="N18"/>
  <c r="K18"/>
  <c r="E9"/>
  <c r="E8" s="1"/>
  <c r="J18" s="1"/>
  <c r="J19" s="1"/>
  <c r="F8"/>
  <c r="J54" i="57" l="1"/>
  <c r="H22"/>
  <c r="H31" s="1"/>
  <c r="J53"/>
  <c r="J22"/>
  <c r="L24"/>
  <c r="H54"/>
  <c r="J52"/>
  <c r="P29"/>
  <c r="R53"/>
  <c r="R31"/>
  <c r="R52"/>
  <c r="R55"/>
  <c r="N22"/>
  <c r="N52"/>
  <c r="N55"/>
  <c r="N54"/>
  <c r="N53"/>
  <c r="M22"/>
  <c r="M53"/>
  <c r="M52"/>
  <c r="M55"/>
  <c r="M54"/>
  <c r="I22"/>
  <c r="I53"/>
  <c r="I52"/>
  <c r="I55"/>
  <c r="I54"/>
  <c r="J31"/>
  <c r="R24"/>
  <c r="L29"/>
  <c r="F32" i="67"/>
  <c r="S8"/>
  <c r="S7"/>
  <c r="S24" s="1"/>
  <c r="S25" s="1"/>
  <c r="S35" s="1"/>
  <c r="X27" i="48"/>
  <c r="F34" i="67"/>
  <c r="R33" i="40"/>
  <c r="J34"/>
  <c r="J32"/>
  <c r="R34"/>
  <c r="H33"/>
  <c r="Q32"/>
  <c r="I35"/>
  <c r="N32"/>
  <c r="H34"/>
  <c r="N33"/>
  <c r="O35"/>
  <c r="I33"/>
  <c r="O33"/>
  <c r="I34"/>
  <c r="L32"/>
  <c r="O34"/>
  <c r="L33"/>
  <c r="H32"/>
  <c r="Q34"/>
  <c r="N35"/>
  <c r="L35"/>
  <c r="M32"/>
  <c r="M35"/>
  <c r="M33"/>
  <c r="F9"/>
  <c r="F8" s="1"/>
  <c r="W9" i="44"/>
  <c r="W8" s="1"/>
  <c r="P33" i="75"/>
  <c r="L33"/>
  <c r="H33"/>
  <c r="M33"/>
  <c r="I33"/>
  <c r="N33"/>
  <c r="J33"/>
  <c r="O33"/>
  <c r="K33"/>
  <c r="G31"/>
  <c r="G30"/>
  <c r="G29"/>
  <c r="G28"/>
  <c r="M35"/>
  <c r="I35"/>
  <c r="N35"/>
  <c r="J35"/>
  <c r="O35"/>
  <c r="K35"/>
  <c r="P35"/>
  <c r="L35"/>
  <c r="H35"/>
  <c r="O37" i="47"/>
  <c r="F37" s="1"/>
  <c r="F30" i="57"/>
  <c r="L30" s="1"/>
  <c r="F50"/>
  <c r="F57"/>
  <c r="F59"/>
  <c r="F32"/>
  <c r="P32" s="1"/>
  <c r="F27"/>
  <c r="F26"/>
  <c r="F23"/>
  <c r="R23" s="1"/>
  <c r="F28"/>
  <c r="I28" s="1"/>
  <c r="F25"/>
  <c r="N30" i="23"/>
  <c r="J31"/>
  <c r="W15"/>
  <c r="Y15" s="1"/>
  <c r="H31"/>
  <c r="L30"/>
  <c r="W16"/>
  <c r="Y16" s="1"/>
  <c r="W18"/>
  <c r="Y18" s="1"/>
  <c r="W19"/>
  <c r="Y19" s="1"/>
  <c r="M31"/>
  <c r="V20"/>
  <c r="Z20" s="1"/>
  <c r="V13"/>
  <c r="Z13" s="1"/>
  <c r="V18"/>
  <c r="Z18" s="1"/>
  <c r="V16"/>
  <c r="Z16" s="1"/>
  <c r="V15"/>
  <c r="Z15" s="1"/>
  <c r="V11"/>
  <c r="Z11" s="1"/>
  <c r="V14"/>
  <c r="Z14" s="1"/>
  <c r="F31" i="69"/>
  <c r="F30"/>
  <c r="F29"/>
  <c r="F28"/>
  <c r="K22" i="49"/>
  <c r="K23" s="1"/>
  <c r="F8" i="67"/>
  <c r="F30"/>
  <c r="G30" s="1"/>
  <c r="F27"/>
  <c r="G27" s="1"/>
  <c r="G38"/>
  <c r="G29"/>
  <c r="G37"/>
  <c r="G36"/>
  <c r="G39"/>
  <c r="G28"/>
  <c r="X31" i="48"/>
  <c r="T33"/>
  <c r="T27"/>
  <c r="X26"/>
  <c r="AA33"/>
  <c r="L27"/>
  <c r="K23"/>
  <c r="Q27"/>
  <c r="Q23"/>
  <c r="AA28"/>
  <c r="Q33"/>
  <c r="K31"/>
  <c r="P27"/>
  <c r="V27"/>
  <c r="S27"/>
  <c r="R26"/>
  <c r="O31"/>
  <c r="W28"/>
  <c r="U25"/>
  <c r="X28"/>
  <c r="R31"/>
  <c r="S33"/>
  <c r="L28"/>
  <c r="S28"/>
  <c r="W23"/>
  <c r="U28"/>
  <c r="J27"/>
  <c r="Z28"/>
  <c r="O28"/>
  <c r="V25"/>
  <c r="H28"/>
  <c r="N26"/>
  <c r="V33"/>
  <c r="W27"/>
  <c r="U27"/>
  <c r="K28"/>
  <c r="W31"/>
  <c r="P33"/>
  <c r="S25"/>
  <c r="W26"/>
  <c r="Y27"/>
  <c r="V31"/>
  <c r="V28"/>
  <c r="U31"/>
  <c r="J33"/>
  <c r="O25"/>
  <c r="J25"/>
  <c r="Q25"/>
  <c r="M23"/>
  <c r="R27"/>
  <c r="M27"/>
  <c r="J28"/>
  <c r="Q28"/>
  <c r="U33"/>
  <c r="X25"/>
  <c r="AA25"/>
  <c r="M25"/>
  <c r="H26"/>
  <c r="M31"/>
  <c r="V23"/>
  <c r="P23"/>
  <c r="I25"/>
  <c r="H27"/>
  <c r="O27"/>
  <c r="N27"/>
  <c r="I27"/>
  <c r="M28"/>
  <c r="P28"/>
  <c r="P31"/>
  <c r="P25"/>
  <c r="W25"/>
  <c r="M26"/>
  <c r="AA23"/>
  <c r="L23"/>
  <c r="N25"/>
  <c r="Y25"/>
  <c r="L31"/>
  <c r="L25"/>
  <c r="K25"/>
  <c r="I26"/>
  <c r="Y26"/>
  <c r="T26"/>
  <c r="R23"/>
  <c r="H23"/>
  <c r="R28"/>
  <c r="L33"/>
  <c r="AA31"/>
  <c r="I33"/>
  <c r="R25"/>
  <c r="J26"/>
  <c r="Z26"/>
  <c r="U26"/>
  <c r="P26"/>
  <c r="O26"/>
  <c r="S23"/>
  <c r="N23"/>
  <c r="I23"/>
  <c r="Y23"/>
  <c r="T23"/>
  <c r="K27"/>
  <c r="N28"/>
  <c r="I28"/>
  <c r="Y28"/>
  <c r="T28"/>
  <c r="N33"/>
  <c r="Y31"/>
  <c r="T25"/>
  <c r="V26"/>
  <c r="Q26"/>
  <c r="L26"/>
  <c r="K26"/>
  <c r="AA26"/>
  <c r="O23"/>
  <c r="J23"/>
  <c r="Z23"/>
  <c r="U23"/>
  <c r="H33"/>
  <c r="H31"/>
  <c r="S26"/>
  <c r="H25"/>
  <c r="T22" i="47"/>
  <c r="Q22"/>
  <c r="R22"/>
  <c r="S22"/>
  <c r="P22"/>
  <c r="J22"/>
  <c r="K22"/>
  <c r="L22"/>
  <c r="M22"/>
  <c r="I22"/>
  <c r="H22"/>
  <c r="H18" i="46"/>
  <c r="I18"/>
  <c r="F18"/>
  <c r="F19" s="1"/>
  <c r="L19"/>
  <c r="P19"/>
  <c r="N19"/>
  <c r="K19"/>
  <c r="M19"/>
  <c r="O19"/>
  <c r="O21" s="1"/>
  <c r="Q19"/>
  <c r="G18"/>
  <c r="H24" i="57" l="1"/>
  <c r="H27"/>
  <c r="H29"/>
  <c r="J24"/>
  <c r="J29"/>
  <c r="I31"/>
  <c r="I29"/>
  <c r="I24"/>
  <c r="I25"/>
  <c r="I26"/>
  <c r="R32"/>
  <c r="H30"/>
  <c r="L32"/>
  <c r="J28"/>
  <c r="I30"/>
  <c r="I32"/>
  <c r="J30"/>
  <c r="H32"/>
  <c r="P30"/>
  <c r="R30"/>
  <c r="V9" i="44"/>
  <c r="V8" s="1"/>
  <c r="O31" i="75"/>
  <c r="K31"/>
  <c r="P31"/>
  <c r="L31"/>
  <c r="H31"/>
  <c r="M31"/>
  <c r="I31"/>
  <c r="N31"/>
  <c r="J31"/>
  <c r="N30"/>
  <c r="J30"/>
  <c r="O30"/>
  <c r="K30"/>
  <c r="P30"/>
  <c r="L30"/>
  <c r="H30"/>
  <c r="M30"/>
  <c r="I30"/>
  <c r="M29"/>
  <c r="I29"/>
  <c r="N29"/>
  <c r="J29"/>
  <c r="O29"/>
  <c r="K29"/>
  <c r="P29"/>
  <c r="L29"/>
  <c r="H29"/>
  <c r="P28"/>
  <c r="L28"/>
  <c r="H28"/>
  <c r="M28"/>
  <c r="I28"/>
  <c r="N28"/>
  <c r="J28"/>
  <c r="O28"/>
  <c r="K28"/>
  <c r="J32" i="57"/>
  <c r="L25"/>
  <c r="L27"/>
  <c r="J27"/>
  <c r="R27"/>
  <c r="P25"/>
  <c r="P27"/>
  <c r="I27"/>
  <c r="J25"/>
  <c r="R25"/>
  <c r="R28"/>
  <c r="L26"/>
  <c r="H23"/>
  <c r="J26"/>
  <c r="H26"/>
  <c r="P26"/>
  <c r="H28"/>
  <c r="R26"/>
  <c r="J23"/>
  <c r="P23"/>
  <c r="P28"/>
  <c r="I23"/>
  <c r="L23"/>
  <c r="L28"/>
  <c r="H25"/>
  <c r="J31" i="69"/>
  <c r="K31"/>
  <c r="J30"/>
  <c r="K30"/>
  <c r="J29"/>
  <c r="K29"/>
  <c r="J28"/>
  <c r="K28"/>
  <c r="K29" i="49"/>
  <c r="K27"/>
  <c r="K24"/>
  <c r="K32"/>
  <c r="K25"/>
  <c r="K33"/>
  <c r="K30"/>
  <c r="K28"/>
  <c r="K26"/>
  <c r="K34"/>
  <c r="K31"/>
  <c r="J22"/>
  <c r="J23" s="1"/>
  <c r="L22"/>
  <c r="H22"/>
  <c r="H23" s="1"/>
  <c r="S34" i="67"/>
  <c r="S39"/>
  <c r="S28"/>
  <c r="S32"/>
  <c r="S30" s="1"/>
  <c r="S38"/>
  <c r="S29"/>
  <c r="S36"/>
  <c r="S37"/>
  <c r="S31"/>
  <c r="S27"/>
  <c r="P27"/>
  <c r="L27"/>
  <c r="H27"/>
  <c r="Q27"/>
  <c r="M27"/>
  <c r="I27"/>
  <c r="N27"/>
  <c r="J27"/>
  <c r="O27"/>
  <c r="K27"/>
  <c r="Q36"/>
  <c r="M36"/>
  <c r="I36"/>
  <c r="N36"/>
  <c r="J36"/>
  <c r="O36"/>
  <c r="K36"/>
  <c r="P36"/>
  <c r="L36"/>
  <c r="H36"/>
  <c r="P39"/>
  <c r="L39"/>
  <c r="H39"/>
  <c r="Q39"/>
  <c r="M39"/>
  <c r="I39"/>
  <c r="N39"/>
  <c r="J39"/>
  <c r="O39"/>
  <c r="K39"/>
  <c r="G34"/>
  <c r="G33"/>
  <c r="G32"/>
  <c r="G31"/>
  <c r="W22" i="47"/>
  <c r="AA22"/>
  <c r="G22"/>
  <c r="Q24" i="46"/>
  <c r="Q21"/>
  <c r="Q22"/>
  <c r="Q23"/>
  <c r="K23"/>
  <c r="K24"/>
  <c r="K21"/>
  <c r="K22"/>
  <c r="H19"/>
  <c r="G19"/>
  <c r="I19"/>
  <c r="P24"/>
  <c r="P21"/>
  <c r="P22"/>
  <c r="P23"/>
  <c r="U9" i="44" l="1"/>
  <c r="U8" s="1"/>
  <c r="F22" i="47"/>
  <c r="J32" i="49"/>
  <c r="J25"/>
  <c r="J33"/>
  <c r="J30"/>
  <c r="J28"/>
  <c r="J26"/>
  <c r="J34"/>
  <c r="J31"/>
  <c r="J29"/>
  <c r="J27"/>
  <c r="J24"/>
  <c r="Q31" i="67"/>
  <c r="M31"/>
  <c r="H31"/>
  <c r="N31"/>
  <c r="J31"/>
  <c r="O31"/>
  <c r="K31"/>
  <c r="P31"/>
  <c r="L31"/>
  <c r="O34"/>
  <c r="K34"/>
  <c r="P34"/>
  <c r="L34"/>
  <c r="H34"/>
  <c r="Q34"/>
  <c r="M34"/>
  <c r="I34"/>
  <c r="N34"/>
  <c r="J34"/>
  <c r="O33"/>
  <c r="K33"/>
  <c r="P33"/>
  <c r="L33"/>
  <c r="H33"/>
  <c r="Q33"/>
  <c r="M33"/>
  <c r="I33"/>
  <c r="N33"/>
  <c r="J33"/>
  <c r="P32"/>
  <c r="L32"/>
  <c r="H32"/>
  <c r="Q32"/>
  <c r="M32"/>
  <c r="I32"/>
  <c r="N32"/>
  <c r="J32"/>
  <c r="O32"/>
  <c r="K32"/>
  <c r="AA24" i="47"/>
  <c r="AA23"/>
  <c r="W24"/>
  <c r="W23"/>
  <c r="G24"/>
  <c r="G23"/>
  <c r="G24" i="46"/>
  <c r="G21"/>
  <c r="L21" s="1"/>
  <c r="G22"/>
  <c r="G23"/>
  <c r="I22"/>
  <c r="I23"/>
  <c r="I24"/>
  <c r="I21"/>
  <c r="N21" s="1"/>
  <c r="H21"/>
  <c r="M21" s="1"/>
  <c r="H22"/>
  <c r="H23"/>
  <c r="H24"/>
  <c r="T9" i="44" l="1"/>
  <c r="T8" s="1"/>
  <c r="F24" i="47"/>
  <c r="F23"/>
  <c r="G26"/>
  <c r="F26" s="1"/>
  <c r="G35"/>
  <c r="F35" s="1"/>
  <c r="S9" i="44" l="1"/>
  <c r="S8" s="1"/>
  <c r="J26" i="47"/>
  <c r="K26"/>
  <c r="L26"/>
  <c r="H26"/>
  <c r="M26"/>
  <c r="I26"/>
  <c r="R9" i="44" l="1"/>
  <c r="R8" s="1"/>
  <c r="Q9" l="1"/>
  <c r="Q8" s="1"/>
  <c r="P9" l="1"/>
  <c r="I23" i="69"/>
  <c r="I24" s="1"/>
  <c r="H23"/>
  <c r="H24" s="1"/>
  <c r="N9" i="44" l="1"/>
  <c r="N8" s="1"/>
  <c r="O9"/>
  <c r="P8"/>
  <c r="O8" s="1"/>
  <c r="H33" i="69"/>
  <c r="H34"/>
  <c r="H32"/>
  <c r="H29"/>
  <c r="H31"/>
  <c r="H30"/>
  <c r="H28"/>
  <c r="L10" i="65"/>
  <c r="P19"/>
  <c r="R19" s="1"/>
  <c r="M9" i="44" l="1"/>
  <c r="M8" s="1"/>
  <c r="F10" i="65"/>
  <c r="V10" s="1"/>
  <c r="L9"/>
  <c r="P11"/>
  <c r="R11" s="1"/>
  <c r="P14"/>
  <c r="R14" s="1"/>
  <c r="M7"/>
  <c r="P18"/>
  <c r="R18" s="1"/>
  <c r="P17"/>
  <c r="R17" s="1"/>
  <c r="P15"/>
  <c r="R15" s="1"/>
  <c r="P16"/>
  <c r="R16" s="1"/>
  <c r="P13"/>
  <c r="R13" s="1"/>
  <c r="P12"/>
  <c r="R12" s="1"/>
  <c r="P10"/>
  <c r="R10" s="1"/>
  <c r="L9" i="44" l="1"/>
  <c r="L8" s="1"/>
  <c r="W10" i="65"/>
  <c r="X10"/>
  <c r="L8"/>
  <c r="L7" s="1"/>
  <c r="F7" s="1"/>
  <c r="F9"/>
  <c r="F8" s="1"/>
  <c r="K9" i="44" l="1"/>
  <c r="K8" s="1"/>
  <c r="J9" l="1"/>
  <c r="J8" s="1"/>
  <c r="I9" l="1"/>
  <c r="I8" s="1"/>
  <c r="H9" l="1"/>
  <c r="G9" l="1"/>
  <c r="H8"/>
  <c r="G8" s="1"/>
  <c r="F8" s="1"/>
  <c r="H22" s="1"/>
  <c r="H23" s="1"/>
  <c r="K22" l="1"/>
  <c r="K23" s="1"/>
  <c r="Z22"/>
  <c r="Z23" s="1"/>
  <c r="T22"/>
  <c r="T23" s="1"/>
  <c r="N22"/>
  <c r="N23" s="1"/>
  <c r="J22"/>
  <c r="J23" s="1"/>
  <c r="P22"/>
  <c r="P23" s="1"/>
  <c r="S22"/>
  <c r="S23" s="1"/>
  <c r="V22"/>
  <c r="V23" s="1"/>
  <c r="I22"/>
  <c r="I23" s="1"/>
  <c r="M22"/>
  <c r="M23" s="1"/>
  <c r="R22"/>
  <c r="R23" s="1"/>
  <c r="Y22"/>
  <c r="Y23" s="1"/>
  <c r="AA22"/>
  <c r="AA23" s="1"/>
  <c r="L22"/>
  <c r="L23" s="1"/>
  <c r="Q22"/>
  <c r="Q23" s="1"/>
  <c r="U22"/>
  <c r="U23" s="1"/>
  <c r="W22"/>
  <c r="F22" s="1"/>
  <c r="W23" l="1"/>
  <c r="F23" s="1"/>
  <c r="F11" i="60"/>
  <c r="F13"/>
  <c r="F17"/>
  <c r="F16"/>
  <c r="F15"/>
  <c r="F14"/>
  <c r="F12"/>
  <c r="F10"/>
  <c r="F9"/>
  <c r="F8" s="1"/>
  <c r="F7" s="1"/>
  <c r="F19"/>
  <c r="F18"/>
  <c r="O28" i="44"/>
  <c r="S28"/>
  <c r="Z28"/>
  <c r="Q28"/>
  <c r="N28"/>
  <c r="R28"/>
  <c r="P28"/>
  <c r="M28"/>
  <c r="L28"/>
  <c r="Y28"/>
  <c r="J28"/>
  <c r="AA28"/>
  <c r="U28"/>
  <c r="W28"/>
  <c r="X28"/>
  <c r="T28"/>
  <c r="V28"/>
  <c r="K28"/>
  <c r="H28"/>
  <c r="I28"/>
  <c r="V88" i="47"/>
  <c r="N88"/>
  <c r="I88"/>
  <c r="M88"/>
  <c r="AA88"/>
  <c r="H88"/>
  <c r="S88"/>
  <c r="J88"/>
  <c r="Q88"/>
  <c r="K88"/>
  <c r="X88"/>
  <c r="Y88"/>
  <c r="Z88"/>
  <c r="L88"/>
  <c r="W88"/>
  <c r="T88"/>
  <c r="R88"/>
  <c r="U88"/>
  <c r="M92"/>
  <c r="L92"/>
  <c r="Q92"/>
  <c r="N92"/>
  <c r="T92"/>
  <c r="V92"/>
  <c r="J92"/>
  <c r="K92"/>
  <c r="S92"/>
  <c r="I92"/>
  <c r="H92"/>
  <c r="U92"/>
  <c r="AA92"/>
  <c r="X92"/>
  <c r="Z92"/>
  <c r="Y92"/>
  <c r="R92"/>
  <c r="W92"/>
  <c r="J27" i="44"/>
  <c r="I27"/>
  <c r="K27"/>
  <c r="R27"/>
  <c r="P27"/>
  <c r="V27"/>
  <c r="AA27"/>
  <c r="O27"/>
  <c r="T27"/>
  <c r="H27"/>
  <c r="Z27"/>
  <c r="S27"/>
  <c r="W27"/>
  <c r="X27"/>
  <c r="U27"/>
  <c r="N27"/>
  <c r="M27"/>
  <c r="Y27"/>
  <c r="L27"/>
  <c r="Q27"/>
  <c r="O26"/>
  <c r="P26"/>
  <c r="H26"/>
  <c r="Q26"/>
  <c r="J26"/>
  <c r="S26"/>
  <c r="I26"/>
  <c r="T26"/>
  <c r="W26"/>
  <c r="N26"/>
  <c r="Y26"/>
  <c r="L26"/>
  <c r="Z26"/>
  <c r="AA26"/>
  <c r="V26"/>
  <c r="U26"/>
  <c r="K26"/>
  <c r="M26"/>
  <c r="R26"/>
  <c r="X26"/>
  <c r="R90" i="47"/>
  <c r="Y90"/>
  <c r="K90"/>
  <c r="I90"/>
  <c r="H90"/>
  <c r="Q90"/>
  <c r="Z90"/>
  <c r="J90"/>
  <c r="L90"/>
  <c r="AA90"/>
  <c r="N90"/>
  <c r="W90"/>
  <c r="V90"/>
  <c r="U90"/>
  <c r="X90"/>
  <c r="S90"/>
  <c r="M90"/>
  <c r="T90"/>
  <c r="R24" i="44"/>
  <c r="V24"/>
  <c r="AA24"/>
  <c r="K24"/>
  <c r="P24"/>
  <c r="X24"/>
  <c r="N24"/>
  <c r="U24"/>
  <c r="L24"/>
  <c r="Y24"/>
  <c r="Q24"/>
  <c r="I24"/>
  <c r="S24"/>
  <c r="Z24"/>
  <c r="W24"/>
  <c r="O24"/>
  <c r="T24"/>
  <c r="J24"/>
  <c r="M24"/>
  <c r="H24"/>
  <c r="H29"/>
  <c r="J29"/>
  <c r="L29"/>
  <c r="U29"/>
  <c r="AA29"/>
  <c r="K29"/>
  <c r="M29"/>
  <c r="Y29"/>
  <c r="Z29"/>
  <c r="X29"/>
  <c r="W29"/>
  <c r="N29"/>
  <c r="P29"/>
  <c r="S29"/>
  <c r="O29"/>
  <c r="I29"/>
  <c r="Q29"/>
  <c r="V29"/>
  <c r="T29"/>
  <c r="R29"/>
  <c r="Z94" i="47"/>
  <c r="W94"/>
  <c r="Q94"/>
  <c r="H94"/>
  <c r="J94"/>
  <c r="K94"/>
  <c r="M94"/>
  <c r="R94"/>
  <c r="I94"/>
  <c r="AA94"/>
  <c r="L94"/>
  <c r="V94"/>
  <c r="S94"/>
  <c r="X94"/>
  <c r="T94"/>
  <c r="Y94"/>
  <c r="U94"/>
  <c r="N94"/>
  <c r="W32" i="44"/>
  <c r="Q32"/>
  <c r="Z32"/>
  <c r="M32"/>
  <c r="V32"/>
  <c r="U32"/>
  <c r="Y32"/>
  <c r="K32"/>
  <c r="O32"/>
  <c r="X32"/>
  <c r="J32"/>
  <c r="I32"/>
  <c r="H32"/>
  <c r="T32"/>
  <c r="R32"/>
  <c r="AA32"/>
  <c r="S32"/>
  <c r="N32"/>
  <c r="P32"/>
  <c r="L32"/>
  <c r="S31"/>
  <c r="J31"/>
  <c r="T31"/>
  <c r="Y31"/>
  <c r="O31"/>
  <c r="V31"/>
  <c r="M31"/>
  <c r="U31"/>
  <c r="AA31"/>
  <c r="I31"/>
  <c r="K31"/>
  <c r="L31"/>
  <c r="P31"/>
  <c r="H31"/>
  <c r="X31"/>
  <c r="Q31"/>
  <c r="R31"/>
  <c r="W31"/>
  <c r="N31"/>
  <c r="Z31"/>
  <c r="V87" i="47"/>
  <c r="I87"/>
  <c r="K87"/>
  <c r="X87"/>
  <c r="Z87"/>
  <c r="L87"/>
  <c r="W87"/>
  <c r="Y87"/>
  <c r="H87"/>
  <c r="J87"/>
  <c r="T87"/>
  <c r="R87"/>
  <c r="Q87"/>
  <c r="U87"/>
  <c r="N87"/>
  <c r="M87"/>
  <c r="AA87"/>
  <c r="S87"/>
  <c r="Y85"/>
  <c r="K85"/>
  <c r="R85"/>
  <c r="Q85"/>
  <c r="N85"/>
  <c r="I85"/>
  <c r="V85"/>
  <c r="U85"/>
  <c r="X85"/>
  <c r="S85"/>
  <c r="AA85"/>
  <c r="H85"/>
  <c r="W85"/>
  <c r="L85"/>
  <c r="J85"/>
  <c r="Z85"/>
  <c r="T85"/>
  <c r="M85"/>
  <c r="AA89"/>
  <c r="X89"/>
  <c r="H89"/>
  <c r="M89"/>
  <c r="U89"/>
  <c r="W89"/>
  <c r="I89"/>
  <c r="Q89"/>
  <c r="K89"/>
  <c r="L89"/>
  <c r="T89"/>
  <c r="Z89"/>
  <c r="R89"/>
  <c r="Y89"/>
  <c r="V89"/>
  <c r="S89"/>
  <c r="J89"/>
  <c r="N89"/>
  <c r="K28"/>
  <c r="H28"/>
  <c r="M28"/>
  <c r="J28"/>
  <c r="I28"/>
  <c r="L28"/>
  <c r="F28"/>
  <c r="S46"/>
  <c r="Q46"/>
  <c r="F46"/>
  <c r="T46"/>
  <c r="R46"/>
  <c r="H29"/>
  <c r="L29"/>
  <c r="M29"/>
  <c r="K29"/>
  <c r="F29"/>
  <c r="I29"/>
  <c r="J29"/>
  <c r="S49"/>
  <c r="F49"/>
  <c r="Q49"/>
  <c r="T49"/>
  <c r="R49"/>
  <c r="R42"/>
  <c r="F42"/>
  <c r="Q42"/>
  <c r="S42"/>
  <c r="T42"/>
  <c r="F31"/>
  <c r="J31"/>
  <c r="K31"/>
  <c r="I31"/>
  <c r="L31"/>
  <c r="M31"/>
  <c r="H31"/>
  <c r="W47"/>
  <c r="W44"/>
  <c r="W46"/>
  <c r="W45"/>
  <c r="F24" i="44"/>
  <c r="G24"/>
  <c r="F47" i="47"/>
  <c r="T47"/>
  <c r="S47"/>
  <c r="Q47"/>
  <c r="R47"/>
  <c r="S51"/>
  <c r="R51"/>
  <c r="F51"/>
  <c r="Q51"/>
  <c r="T51"/>
  <c r="I30"/>
  <c r="J30"/>
  <c r="H30"/>
  <c r="F30"/>
  <c r="M30"/>
  <c r="L30"/>
  <c r="K30"/>
  <c r="F45"/>
  <c r="T45"/>
  <c r="R45"/>
  <c r="Q45"/>
  <c r="S45"/>
  <c r="AA44"/>
  <c r="AA45"/>
  <c r="AA47"/>
  <c r="AA46"/>
  <c r="T44"/>
  <c r="S44"/>
  <c r="F44"/>
  <c r="Q44"/>
  <c r="R44"/>
  <c r="G30"/>
  <c r="G31"/>
  <c r="G29"/>
  <c r="G28"/>
  <c r="AA43"/>
  <c r="F43"/>
  <c r="W43"/>
  <c r="P51"/>
  <c r="O51"/>
  <c r="F28" i="44"/>
  <c r="G28"/>
  <c r="P46" i="47"/>
  <c r="O46"/>
  <c r="P94"/>
  <c r="O94"/>
  <c r="P88"/>
  <c r="O88"/>
  <c r="F26" i="44"/>
  <c r="G26"/>
  <c r="P85" i="47"/>
  <c r="O85"/>
  <c r="P92"/>
  <c r="O92"/>
  <c r="F86"/>
  <c r="G86"/>
  <c r="F89"/>
  <c r="G89"/>
  <c r="P89"/>
  <c r="O89"/>
  <c r="P87"/>
  <c r="O87"/>
  <c r="P47"/>
  <c r="O47"/>
  <c r="P42"/>
  <c r="O42"/>
  <c r="F87"/>
  <c r="G87"/>
  <c r="P44"/>
  <c r="O44"/>
  <c r="F94"/>
  <c r="G94"/>
  <c r="P49"/>
  <c r="O49"/>
  <c r="F85"/>
  <c r="G85"/>
  <c r="F88"/>
  <c r="G88"/>
  <c r="F92"/>
  <c r="G92"/>
  <c r="P45"/>
  <c r="O45"/>
  <c r="F31" i="44"/>
  <c r="G31"/>
  <c r="G91" i="47"/>
  <c r="F91"/>
  <c r="G93"/>
  <c r="F93"/>
  <c r="G32"/>
  <c r="F32"/>
  <c r="G27"/>
  <c r="F27"/>
  <c r="F27" i="44"/>
  <c r="G27"/>
  <c r="F32"/>
  <c r="G32"/>
  <c r="F29"/>
  <c r="G29"/>
  <c r="F25"/>
  <c r="G25"/>
  <c r="F90" i="47"/>
  <c r="G90"/>
  <c r="P90"/>
  <c r="O90"/>
  <c r="G30" i="44"/>
  <c r="F30"/>
</calcChain>
</file>

<file path=xl/sharedStrings.xml><?xml version="1.0" encoding="utf-8"?>
<sst xmlns="http://schemas.openxmlformats.org/spreadsheetml/2006/main" count="2534" uniqueCount="398">
  <si>
    <t>表-01</t>
  </si>
  <si>
    <t>部门收支总表</t>
  </si>
  <si>
    <r>
      <rPr>
        <b/>
        <sz val="10"/>
        <rFont val="宋体"/>
        <family val="3"/>
        <charset val="134"/>
      </rPr>
      <t>单位：岳阳县教育体育局(汇总</t>
    </r>
    <r>
      <rPr>
        <b/>
        <sz val="10"/>
        <rFont val="宋体"/>
        <family val="3"/>
        <charset val="134"/>
      </rPr>
      <t>)</t>
    </r>
  </si>
  <si>
    <t>单位:万元</t>
  </si>
  <si>
    <t>收                  入</t>
  </si>
  <si>
    <t>支                  出</t>
  </si>
  <si>
    <t>项         目</t>
  </si>
  <si>
    <t>本年预算</t>
  </si>
  <si>
    <t>功能分类科目</t>
  </si>
  <si>
    <t>部门预算经济分类</t>
  </si>
  <si>
    <t>政府预算经济分类</t>
  </si>
  <si>
    <t>一、一般预算拨款(补助)</t>
  </si>
  <si>
    <t>一、一般公共服务支出</t>
  </si>
  <si>
    <t>一、基本支出</t>
  </si>
  <si>
    <t>一、机关工资福利支出</t>
  </si>
  <si>
    <t xml:space="preserve">      经费拨款(补助)</t>
  </si>
  <si>
    <t>二、国防支出</t>
  </si>
  <si>
    <t xml:space="preserve">      工资福利支出</t>
  </si>
  <si>
    <t>二、机关商品和服务支出</t>
  </si>
  <si>
    <t xml:space="preserve">      纳入一般公共预算管理的非税收入拨款</t>
  </si>
  <si>
    <t>三、公共安全支出</t>
  </si>
  <si>
    <t xml:space="preserve">      商品和服务支出</t>
  </si>
  <si>
    <t>三、机关资本性支出（一）</t>
  </si>
  <si>
    <t>二、纳入专户管理的非税收入拨款</t>
  </si>
  <si>
    <t>四、教育支出</t>
  </si>
  <si>
    <t xml:space="preserve">      对个人和家庭的补助</t>
  </si>
  <si>
    <t>四、机关资本性支出（二）</t>
  </si>
  <si>
    <t>三、政府性基金拨款</t>
  </si>
  <si>
    <t>五、科学技术支出</t>
  </si>
  <si>
    <t>二、项目支出</t>
  </si>
  <si>
    <t>五、对事业单位经常性补助</t>
  </si>
  <si>
    <t>四、事业单位经营服务收入</t>
  </si>
  <si>
    <t>六、文化体育与传媒支出</t>
  </si>
  <si>
    <t>　　　专项商品和服务支出</t>
  </si>
  <si>
    <t>六、对事业单位资本性补助</t>
  </si>
  <si>
    <t>五、上级补助收入</t>
  </si>
  <si>
    <t>七、社会保障和就业支出</t>
  </si>
  <si>
    <t xml:space="preserve">      对企业补助</t>
  </si>
  <si>
    <t>七、对企业补助</t>
  </si>
  <si>
    <t>六、附属单位上缴收入</t>
  </si>
  <si>
    <t>八、医疗卫生与计划生育支出</t>
  </si>
  <si>
    <t xml:space="preserve">      债务利息及费用支出</t>
  </si>
  <si>
    <t>八、对企业资本性支出</t>
  </si>
  <si>
    <t>七、其他收入</t>
  </si>
  <si>
    <t>九、节能环保支出</t>
  </si>
  <si>
    <t xml:space="preserve">      对社会保障基金补助</t>
  </si>
  <si>
    <t>九、对个人和家庭的补助</t>
  </si>
  <si>
    <t>十、城乡社区支出</t>
  </si>
  <si>
    <t xml:space="preserve">      资本性支出(基本建设)</t>
  </si>
  <si>
    <t>十、对社会保障基金补助</t>
  </si>
  <si>
    <t>十一、农林水支出</t>
  </si>
  <si>
    <t xml:space="preserve">      资本性支出</t>
  </si>
  <si>
    <t>十一、债务利息及费用支出</t>
  </si>
  <si>
    <t>十二、交通运输支出</t>
  </si>
  <si>
    <t xml:space="preserve">      其他支出</t>
  </si>
  <si>
    <t>十二、债务还本支出</t>
  </si>
  <si>
    <t>十三、资源勘探信息等支出</t>
  </si>
  <si>
    <t>三、事业单位经营支出</t>
  </si>
  <si>
    <t>十三、转移性支出</t>
  </si>
  <si>
    <t>十四、商业服务业等支出</t>
  </si>
  <si>
    <t>四、对附属单位补助支出</t>
  </si>
  <si>
    <t>十四、预备费及预留</t>
  </si>
  <si>
    <t>十五、国土海洋气象等支出</t>
  </si>
  <si>
    <t>五、上级上缴支出</t>
  </si>
  <si>
    <t>十五、其他支出</t>
  </si>
  <si>
    <t>十六、住房保障支出</t>
  </si>
  <si>
    <t>十七、粮油物资储备支出</t>
  </si>
  <si>
    <t>十八、预备费</t>
  </si>
  <si>
    <t>十九、其他支出</t>
  </si>
  <si>
    <t>二十、债务还本支出</t>
  </si>
  <si>
    <t>本 年 收 入 合 计</t>
  </si>
  <si>
    <t>本　年　支　出　合　计</t>
  </si>
  <si>
    <t>本  年  支  出  合  计</t>
  </si>
  <si>
    <t>八、上年结转</t>
  </si>
  <si>
    <t>收  入  总  计</t>
  </si>
  <si>
    <t>支  出  总  计</t>
  </si>
  <si>
    <t>表-02</t>
  </si>
  <si>
    <t>部门收入总表</t>
  </si>
  <si>
    <t>单位：万元</t>
  </si>
  <si>
    <t>单位代码</t>
  </si>
  <si>
    <t>单位名称</t>
  </si>
  <si>
    <t>合计</t>
  </si>
  <si>
    <t>一般预算拨款（补助）</t>
  </si>
  <si>
    <t>纳入专户管理的非税收入拨款</t>
  </si>
  <si>
    <t>政府性基金拨款</t>
  </si>
  <si>
    <t>事业单位经营收入</t>
  </si>
  <si>
    <t>上级补助收入</t>
  </si>
  <si>
    <t>附属单位上缴收入</t>
  </si>
  <si>
    <t>其他收入</t>
  </si>
  <si>
    <t>上年结转</t>
  </si>
  <si>
    <t>小计</t>
  </si>
  <si>
    <t>经费拨款</t>
  </si>
  <si>
    <t>纳入预算管理的非税收入拨款</t>
  </si>
  <si>
    <t>**</t>
  </si>
  <si>
    <t>084</t>
  </si>
  <si>
    <t>岳阳县教育体育局(汇总)</t>
  </si>
  <si>
    <t>表-03</t>
  </si>
  <si>
    <t>部门支出总表</t>
  </si>
  <si>
    <t>科目编码</t>
  </si>
  <si>
    <t>单位名称（功能科目）</t>
  </si>
  <si>
    <t>总  计</t>
  </si>
  <si>
    <t>类</t>
  </si>
  <si>
    <t>款</t>
  </si>
  <si>
    <t>项</t>
  </si>
  <si>
    <t xml:space="preserve">岳阳县教育体育局(汇总)
</t>
  </si>
  <si>
    <t>205</t>
  </si>
  <si>
    <t>教育支出</t>
  </si>
  <si>
    <t>01</t>
  </si>
  <si>
    <t xml:space="preserve">  教育管理事务</t>
  </si>
  <si>
    <t>02</t>
  </si>
  <si>
    <t xml:space="preserve">    一般行政管理事务</t>
  </si>
  <si>
    <t xml:space="preserve">  普通教育</t>
  </si>
  <si>
    <t xml:space="preserve">    学前教育</t>
  </si>
  <si>
    <t xml:space="preserve">    小学教育</t>
  </si>
  <si>
    <t>03</t>
  </si>
  <si>
    <t xml:space="preserve">    初中教育</t>
  </si>
  <si>
    <t>04</t>
  </si>
  <si>
    <t xml:space="preserve">    高中教育</t>
  </si>
  <si>
    <t xml:space="preserve">  职业教育</t>
  </si>
  <si>
    <t xml:space="preserve">    中职业教育</t>
  </si>
  <si>
    <t>07</t>
  </si>
  <si>
    <t xml:space="preserve">  特殊教育</t>
  </si>
  <si>
    <t xml:space="preserve">    特殊学校教育</t>
  </si>
  <si>
    <t>表-04</t>
  </si>
  <si>
    <t>部门支出总表（分类）</t>
  </si>
  <si>
    <t>单位：岳阳县教育体育局(汇总)</t>
  </si>
  <si>
    <t>功能科目</t>
  </si>
  <si>
    <t>经济科目</t>
  </si>
  <si>
    <t>基本支出</t>
  </si>
  <si>
    <t>项目支出</t>
  </si>
  <si>
    <t>事业单位经营支出</t>
  </si>
  <si>
    <t>对附属单位补助支出</t>
  </si>
  <si>
    <t>上缴上级支出</t>
  </si>
  <si>
    <t>工资福利支出</t>
  </si>
  <si>
    <t>一般商品和服务支出</t>
  </si>
  <si>
    <t>对个人和家庭的补助</t>
  </si>
  <si>
    <t>专项商品和服务支出</t>
  </si>
  <si>
    <t>对企业补助</t>
  </si>
  <si>
    <t>债务利息及费用支出</t>
  </si>
  <si>
    <t>对社会保障基金补助</t>
  </si>
  <si>
    <t>资本性支出(基本建设)</t>
  </si>
  <si>
    <t>资本性支出</t>
  </si>
  <si>
    <t>其他支出</t>
  </si>
  <si>
    <t>岳阳县教育体育局(汇总)
教育支出</t>
  </si>
  <si>
    <r>
      <rPr>
        <sz val="10"/>
        <rFont val="宋体"/>
        <family val="3"/>
        <charset val="134"/>
      </rPr>
      <t xml:space="preserve"> 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family val="3"/>
        <charset val="134"/>
      </rPr>
      <t>教育管理事务</t>
    </r>
  </si>
  <si>
    <r>
      <rPr>
        <sz val="10"/>
        <rFont val="宋体"/>
        <family val="3"/>
        <charset val="134"/>
      </rPr>
      <t>0</t>
    </r>
    <r>
      <rPr>
        <sz val="10"/>
        <rFont val="宋体"/>
        <family val="3"/>
        <charset val="134"/>
      </rPr>
      <t>2</t>
    </r>
  </si>
  <si>
    <r>
      <rPr>
        <sz val="10"/>
        <rFont val="宋体"/>
        <family val="3"/>
        <charset val="134"/>
      </rPr>
      <t xml:space="preserve"> 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family val="3"/>
        <charset val="134"/>
      </rPr>
      <t>普通教育</t>
    </r>
  </si>
  <si>
    <r>
      <rPr>
        <sz val="10"/>
        <rFont val="宋体"/>
        <family val="3"/>
        <charset val="134"/>
      </rPr>
      <t>2</t>
    </r>
    <r>
      <rPr>
        <sz val="10"/>
        <rFont val="宋体"/>
        <family val="3"/>
        <charset val="134"/>
      </rPr>
      <t>05</t>
    </r>
  </si>
  <si>
    <r>
      <rPr>
        <sz val="10"/>
        <rFont val="宋体"/>
        <family val="3"/>
        <charset val="134"/>
      </rPr>
      <t>0</t>
    </r>
    <r>
      <rPr>
        <sz val="10"/>
        <rFont val="宋体"/>
        <family val="3"/>
        <charset val="134"/>
      </rPr>
      <t>3</t>
    </r>
  </si>
  <si>
    <r>
      <rPr>
        <sz val="10"/>
        <rFont val="宋体"/>
        <family val="3"/>
        <charset val="134"/>
      </rPr>
      <t xml:space="preserve"> 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family val="3"/>
        <charset val="134"/>
      </rPr>
      <t>职业教育</t>
    </r>
  </si>
  <si>
    <r>
      <rPr>
        <sz val="10"/>
        <rFont val="宋体"/>
        <family val="3"/>
        <charset val="134"/>
      </rPr>
      <t>0</t>
    </r>
    <r>
      <rPr>
        <sz val="10"/>
        <rFont val="宋体"/>
        <family val="3"/>
        <charset val="134"/>
      </rPr>
      <t>7</t>
    </r>
  </si>
  <si>
    <r>
      <rPr>
        <sz val="10"/>
        <rFont val="宋体"/>
        <family val="3"/>
        <charset val="134"/>
      </rPr>
      <t xml:space="preserve"> 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family val="3"/>
        <charset val="134"/>
      </rPr>
      <t>特殊教育</t>
    </r>
  </si>
  <si>
    <t xml:space="preserve">   高中教育</t>
  </si>
  <si>
    <t>非税收入</t>
  </si>
  <si>
    <t>表-05</t>
  </si>
  <si>
    <t>部门支出总表(按政府预算经济分类)</t>
  </si>
  <si>
    <t>单位编码</t>
  </si>
  <si>
    <t>功能科目名称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</si>
  <si>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</si>
  <si>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</si>
  <si>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</si>
  <si>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</si>
  <si>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</si>
  <si>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</si>
  <si>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</si>
  <si>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债务还本支出</t>
  </si>
  <si>
    <t>转移性支出</t>
  </si>
  <si>
    <t>预备费及预留</t>
  </si>
  <si>
    <t>表-06</t>
  </si>
  <si>
    <t>工资福利支出预算表</t>
  </si>
  <si>
    <t>工资性支出</t>
  </si>
  <si>
    <t>社会保障缴费</t>
  </si>
  <si>
    <t>住房公积金</t>
  </si>
  <si>
    <t>其他工资福利支出</t>
  </si>
  <si>
    <t>基本工资</t>
  </si>
  <si>
    <t>基本工资提标</t>
  </si>
  <si>
    <t>规范性公务员津补贴</t>
  </si>
  <si>
    <t>特殊岗位津贴</t>
  </si>
  <si>
    <t>津贴补贴提标</t>
  </si>
  <si>
    <t>绩效工资</t>
  </si>
  <si>
    <t>绩效工资提标</t>
  </si>
  <si>
    <t>机关事业单位基本养老保险缴费</t>
  </si>
  <si>
    <t>职工基本医疗保险缴费</t>
  </si>
  <si>
    <t>公务员医疗补助缴费</t>
  </si>
  <si>
    <t>生育保险</t>
  </si>
  <si>
    <t>工伤保险</t>
  </si>
  <si>
    <t>残疾人保障金</t>
  </si>
  <si>
    <t>医疗费</t>
  </si>
  <si>
    <t>定额补助</t>
  </si>
  <si>
    <t>工勤人员经费</t>
  </si>
  <si>
    <t>表-07</t>
  </si>
  <si>
    <t>工资福利支出(按政府预算经济分类)</t>
  </si>
  <si>
    <t xml:space="preserve">
小计</t>
  </si>
  <si>
    <t>工资奖金津补贴</t>
  </si>
  <si>
    <t>其他对事业单位补助</t>
  </si>
  <si>
    <t>表-08</t>
  </si>
  <si>
    <t>一般商品和服务支出预算表</t>
  </si>
  <si>
    <t>总计</t>
  </si>
  <si>
    <t>办公费</t>
  </si>
  <si>
    <t>印刷费</t>
  </si>
  <si>
    <t>水费</t>
  </si>
  <si>
    <t>电费</t>
  </si>
  <si>
    <t>邮电费</t>
  </si>
  <si>
    <t>物业管理费</t>
  </si>
  <si>
    <t>差旅费</t>
  </si>
  <si>
    <t>因公出国(境)费用</t>
  </si>
  <si>
    <t>维修（护）费</t>
  </si>
  <si>
    <t>会议费</t>
  </si>
  <si>
    <t>培训费</t>
  </si>
  <si>
    <t>公务接待费</t>
  </si>
  <si>
    <t>工会经费</t>
  </si>
  <si>
    <t>福利费</t>
  </si>
  <si>
    <t>公务用车运行维护费</t>
  </si>
  <si>
    <t>公务交通补贴</t>
  </si>
  <si>
    <t>其他交通费用</t>
  </si>
  <si>
    <t>离退休公用支出</t>
  </si>
  <si>
    <t>离退休党建经费</t>
  </si>
  <si>
    <t>其他</t>
  </si>
  <si>
    <t>岳阳县教育体育局(汇总)教育支出</t>
  </si>
  <si>
    <r>
      <rPr>
        <sz val="9"/>
        <rFont val="宋体"/>
        <family val="3"/>
        <charset val="134"/>
      </rPr>
      <t xml:space="preserve"> </t>
    </r>
    <r>
      <rPr>
        <sz val="9"/>
        <rFont val="宋体"/>
        <family val="3"/>
        <charset val="134"/>
      </rPr>
      <t xml:space="preserve">   </t>
    </r>
    <r>
      <rPr>
        <sz val="9"/>
        <rFont val="宋体"/>
        <family val="3"/>
        <charset val="134"/>
      </rPr>
      <t>一般行政管理事务</t>
    </r>
  </si>
  <si>
    <t>普通教育</t>
  </si>
  <si>
    <r>
      <rPr>
        <sz val="9"/>
        <rFont val="宋体"/>
        <family val="3"/>
        <charset val="134"/>
      </rPr>
      <t xml:space="preserve">    </t>
    </r>
    <r>
      <rPr>
        <sz val="9"/>
        <rFont val="宋体"/>
        <family val="3"/>
        <charset val="134"/>
      </rPr>
      <t>学前教育</t>
    </r>
  </si>
  <si>
    <r>
      <rPr>
        <sz val="9"/>
        <rFont val="宋体"/>
        <family val="3"/>
        <charset val="134"/>
      </rPr>
      <t xml:space="preserve"> </t>
    </r>
    <r>
      <rPr>
        <sz val="9"/>
        <rFont val="宋体"/>
        <family val="3"/>
        <charset val="134"/>
      </rPr>
      <t xml:space="preserve">   </t>
    </r>
    <r>
      <rPr>
        <sz val="9"/>
        <rFont val="宋体"/>
        <family val="3"/>
        <charset val="134"/>
      </rPr>
      <t>小学教育</t>
    </r>
  </si>
  <si>
    <r>
      <rPr>
        <sz val="9"/>
        <rFont val="宋体"/>
        <family val="3"/>
        <charset val="134"/>
      </rPr>
      <t xml:space="preserve"> </t>
    </r>
    <r>
      <rPr>
        <sz val="9"/>
        <rFont val="宋体"/>
        <family val="3"/>
        <charset val="134"/>
      </rPr>
      <t xml:space="preserve">   </t>
    </r>
    <r>
      <rPr>
        <sz val="9"/>
        <rFont val="宋体"/>
        <family val="3"/>
        <charset val="134"/>
      </rPr>
      <t>初中教育</t>
    </r>
  </si>
  <si>
    <r>
      <rPr>
        <sz val="9"/>
        <rFont val="宋体"/>
        <family val="3"/>
        <charset val="134"/>
      </rPr>
      <t xml:space="preserve"> </t>
    </r>
    <r>
      <rPr>
        <sz val="9"/>
        <rFont val="宋体"/>
        <family val="3"/>
        <charset val="134"/>
      </rPr>
      <t xml:space="preserve">   </t>
    </r>
    <r>
      <rPr>
        <sz val="9"/>
        <rFont val="宋体"/>
        <family val="3"/>
        <charset val="134"/>
      </rPr>
      <t>高中教育</t>
    </r>
  </si>
  <si>
    <t>职业教育</t>
  </si>
  <si>
    <r>
      <rPr>
        <sz val="9"/>
        <rFont val="宋体"/>
        <family val="3"/>
        <charset val="134"/>
      </rPr>
      <t xml:space="preserve"> </t>
    </r>
    <r>
      <rPr>
        <sz val="9"/>
        <rFont val="宋体"/>
        <family val="3"/>
        <charset val="134"/>
      </rPr>
      <t xml:space="preserve">   </t>
    </r>
    <r>
      <rPr>
        <sz val="9"/>
        <rFont val="宋体"/>
        <family val="3"/>
        <charset val="134"/>
      </rPr>
      <t>中职业教育</t>
    </r>
  </si>
  <si>
    <t>特殊教育</t>
  </si>
  <si>
    <r>
      <rPr>
        <sz val="9"/>
        <rFont val="宋体"/>
        <family val="3"/>
        <charset val="134"/>
      </rPr>
      <t xml:space="preserve"> </t>
    </r>
    <r>
      <rPr>
        <sz val="9"/>
        <rFont val="宋体"/>
        <family val="3"/>
        <charset val="134"/>
      </rPr>
      <t xml:space="preserve">   </t>
    </r>
    <r>
      <rPr>
        <sz val="9"/>
        <rFont val="宋体"/>
        <family val="3"/>
        <charset val="134"/>
      </rPr>
      <t>特殊学校教育</t>
    </r>
  </si>
  <si>
    <t>表-09</t>
  </si>
  <si>
    <t>一般商品和服务支出预算(按政府预算)</t>
  </si>
  <si>
    <t>单位显示编码</t>
  </si>
  <si>
    <t>办公经费</t>
  </si>
  <si>
    <t>专用材料购置费</t>
  </si>
  <si>
    <t>委托业务费</t>
  </si>
  <si>
    <t>因公出国(境费用</t>
  </si>
  <si>
    <t>维修(护费</t>
  </si>
  <si>
    <t>其他商品和服务支出</t>
  </si>
  <si>
    <t>商品和服务支出</t>
  </si>
  <si>
    <t>表-10</t>
  </si>
  <si>
    <t>对个人和家庭的补助支出预算表</t>
  </si>
  <si>
    <t>离休费</t>
  </si>
  <si>
    <t>离休生活补贴</t>
  </si>
  <si>
    <t>老干费</t>
  </si>
  <si>
    <t>医疗费补助</t>
  </si>
  <si>
    <t>助学金</t>
  </si>
  <si>
    <r>
      <rPr>
        <sz val="9"/>
        <rFont val="宋体"/>
        <family val="3"/>
        <charset val="134"/>
      </rPr>
      <t>0</t>
    </r>
    <r>
      <rPr>
        <sz val="9"/>
        <rFont val="宋体"/>
        <family val="3"/>
        <charset val="134"/>
      </rPr>
      <t>2</t>
    </r>
  </si>
  <si>
    <r>
      <rPr>
        <sz val="10"/>
        <rFont val="宋体"/>
        <family val="3"/>
        <charset val="134"/>
      </rPr>
      <t xml:space="preserve"> </t>
    </r>
    <r>
      <rPr>
        <sz val="10"/>
        <rFont val="宋体"/>
        <family val="3"/>
        <charset val="134"/>
      </rPr>
      <t xml:space="preserve">   </t>
    </r>
    <r>
      <rPr>
        <sz val="10"/>
        <rFont val="宋体"/>
        <family val="3"/>
        <charset val="134"/>
      </rPr>
      <t>一般行政管理事务</t>
    </r>
  </si>
  <si>
    <r>
      <rPr>
        <sz val="10"/>
        <rFont val="宋体"/>
        <family val="3"/>
        <charset val="134"/>
      </rPr>
      <t xml:space="preserve"> </t>
    </r>
    <r>
      <rPr>
        <sz val="10"/>
        <rFont val="宋体"/>
        <family val="3"/>
        <charset val="134"/>
      </rPr>
      <t xml:space="preserve">   </t>
    </r>
    <r>
      <rPr>
        <sz val="10"/>
        <rFont val="宋体"/>
        <family val="3"/>
        <charset val="134"/>
      </rPr>
      <t>学前教育</t>
    </r>
  </si>
  <si>
    <r>
      <rPr>
        <sz val="10"/>
        <rFont val="宋体"/>
        <family val="3"/>
        <charset val="134"/>
      </rPr>
      <t xml:space="preserve"> </t>
    </r>
    <r>
      <rPr>
        <sz val="10"/>
        <rFont val="宋体"/>
        <family val="3"/>
        <charset val="134"/>
      </rPr>
      <t xml:space="preserve">   </t>
    </r>
    <r>
      <rPr>
        <sz val="10"/>
        <rFont val="宋体"/>
        <family val="3"/>
        <charset val="134"/>
      </rPr>
      <t>小学教育</t>
    </r>
  </si>
  <si>
    <r>
      <rPr>
        <sz val="10"/>
        <rFont val="宋体"/>
        <family val="3"/>
        <charset val="134"/>
      </rPr>
      <t xml:space="preserve"> </t>
    </r>
    <r>
      <rPr>
        <sz val="10"/>
        <rFont val="宋体"/>
        <family val="3"/>
        <charset val="134"/>
      </rPr>
      <t xml:space="preserve">   </t>
    </r>
    <r>
      <rPr>
        <sz val="10"/>
        <rFont val="宋体"/>
        <family val="3"/>
        <charset val="134"/>
      </rPr>
      <t>初中教育</t>
    </r>
  </si>
  <si>
    <r>
      <rPr>
        <sz val="10"/>
        <rFont val="宋体"/>
        <family val="3"/>
        <charset val="134"/>
      </rPr>
      <t xml:space="preserve"> </t>
    </r>
    <r>
      <rPr>
        <sz val="10"/>
        <rFont val="宋体"/>
        <family val="3"/>
        <charset val="134"/>
      </rPr>
      <t xml:space="preserve">   </t>
    </r>
    <r>
      <rPr>
        <sz val="10"/>
        <rFont val="宋体"/>
        <family val="3"/>
        <charset val="134"/>
      </rPr>
      <t>高中教育</t>
    </r>
  </si>
  <si>
    <r>
      <rPr>
        <sz val="10"/>
        <rFont val="宋体"/>
        <family val="3"/>
        <charset val="134"/>
      </rPr>
      <t xml:space="preserve"> </t>
    </r>
    <r>
      <rPr>
        <sz val="10"/>
        <rFont val="宋体"/>
        <family val="3"/>
        <charset val="134"/>
      </rPr>
      <t xml:space="preserve">   </t>
    </r>
    <r>
      <rPr>
        <sz val="10"/>
        <rFont val="宋体"/>
        <family val="3"/>
        <charset val="134"/>
      </rPr>
      <t>中职业教育</t>
    </r>
  </si>
  <si>
    <r>
      <rPr>
        <sz val="9"/>
        <rFont val="宋体"/>
        <family val="3"/>
        <charset val="134"/>
      </rPr>
      <t>0</t>
    </r>
    <r>
      <rPr>
        <sz val="9"/>
        <rFont val="宋体"/>
        <family val="3"/>
        <charset val="134"/>
      </rPr>
      <t>1</t>
    </r>
  </si>
  <si>
    <r>
      <rPr>
        <sz val="10"/>
        <rFont val="宋体"/>
        <family val="3"/>
        <charset val="134"/>
      </rPr>
      <t xml:space="preserve"> </t>
    </r>
    <r>
      <rPr>
        <sz val="10"/>
        <rFont val="宋体"/>
        <family val="3"/>
        <charset val="134"/>
      </rPr>
      <t xml:space="preserve">   </t>
    </r>
    <r>
      <rPr>
        <sz val="10"/>
        <rFont val="宋体"/>
        <family val="3"/>
        <charset val="134"/>
      </rPr>
      <t>特殊学校教育</t>
    </r>
  </si>
  <si>
    <t>表-11</t>
  </si>
  <si>
    <t>对个人和家庭的补助支出预算表（按政府预算）</t>
  </si>
  <si>
    <t>社会福利和救助</t>
  </si>
  <si>
    <t>个人农业生产补贴</t>
  </si>
  <si>
    <t>离退休费</t>
  </si>
  <si>
    <t>其他对个人和家庭补助</t>
  </si>
  <si>
    <t>表-12</t>
  </si>
  <si>
    <t>财政拨款收支总表</t>
  </si>
  <si>
    <t>一般公共预算</t>
  </si>
  <si>
    <t>政府性基金预算</t>
  </si>
  <si>
    <t>一、一般公共预算拨款</t>
  </si>
  <si>
    <t xml:space="preserve">      经费拨款</t>
  </si>
  <si>
    <t>二、政府性基金拨款</t>
  </si>
  <si>
    <t>表-13</t>
  </si>
  <si>
    <t>一般预算拨款支出预算表</t>
  </si>
  <si>
    <t xml:space="preserve">
总计</t>
  </si>
  <si>
    <t>表-14</t>
  </si>
  <si>
    <t>一般预算拨款基本支出预算表</t>
  </si>
  <si>
    <t>表-15</t>
  </si>
  <si>
    <t>一般预算拨款——工资福利支出预算表</t>
  </si>
  <si>
    <r>
      <rPr>
        <sz val="10"/>
        <rFont val="宋体"/>
        <family val="3"/>
        <charset val="134"/>
      </rPr>
      <t xml:space="preserve"> </t>
    </r>
    <r>
      <rPr>
        <sz val="10"/>
        <rFont val="宋体"/>
        <family val="3"/>
        <charset val="134"/>
      </rPr>
      <t xml:space="preserve">  </t>
    </r>
    <r>
      <rPr>
        <sz val="10"/>
        <rFont val="宋体"/>
        <family val="3"/>
        <charset val="134"/>
      </rPr>
      <t>高中教育</t>
    </r>
  </si>
  <si>
    <t>表-16</t>
  </si>
  <si>
    <t>一般预算拨款——工资福利支出预算表(按政府预算经济分类)</t>
  </si>
  <si>
    <t>表-17</t>
  </si>
  <si>
    <t>一般预算拨款——一般商品和服务支出预算表</t>
  </si>
  <si>
    <t xml:space="preserve">  中职业教育</t>
  </si>
  <si>
    <t xml:space="preserve">  特殊学校教育</t>
  </si>
  <si>
    <t>表-18</t>
  </si>
  <si>
    <t>一般预算拨款——一般商品和服务支出预算表（按政府预算）</t>
  </si>
  <si>
    <t>表-19</t>
  </si>
  <si>
    <t>一般预算拨款——对个人和家庭的补助支出预算表</t>
  </si>
  <si>
    <t>表-20</t>
  </si>
  <si>
    <t>一般预算拨款——对个人和家庭的补助支出预算表（按政府预算）</t>
  </si>
  <si>
    <t>表-21</t>
  </si>
  <si>
    <t>支出预算项目明细表</t>
  </si>
  <si>
    <t>功能科目编码</t>
  </si>
  <si>
    <t>单位名称（项目名称）</t>
  </si>
  <si>
    <t>其他资本性支出</t>
  </si>
  <si>
    <t>表-22</t>
  </si>
  <si>
    <t>政府性基金拨款支出预算表</t>
  </si>
  <si>
    <t>本单位2022年没有政府性基金预算拨款,所以公开的附件22、23表为空。</t>
  </si>
  <si>
    <t>表-23</t>
  </si>
  <si>
    <t>政府性基金拨款支出预算表(按政府预算经济分类)</t>
  </si>
  <si>
    <t>表-24</t>
  </si>
  <si>
    <t>纳入专户管理的非税收入拨款支出预算表</t>
  </si>
  <si>
    <r>
      <rPr>
        <sz val="10"/>
        <rFont val="宋体"/>
        <family val="3"/>
        <charset val="134"/>
      </rPr>
      <t>0</t>
    </r>
    <r>
      <rPr>
        <sz val="10"/>
        <rFont val="宋体"/>
        <family val="3"/>
        <charset val="134"/>
      </rPr>
      <t>84</t>
    </r>
  </si>
  <si>
    <t>表-25</t>
  </si>
  <si>
    <t>纳入专户管理的非税收入拨款支出预算表(按政府预算经济分类)</t>
  </si>
  <si>
    <t>一般行政管理事务</t>
  </si>
  <si>
    <t>表-26</t>
  </si>
  <si>
    <t>经费拨款支出预算表</t>
  </si>
  <si>
    <t>附:一般预算拨款(补助)拨付方式</t>
  </si>
  <si>
    <t>下单位</t>
  </si>
  <si>
    <t>审批专款</t>
  </si>
  <si>
    <t>财政代扣</t>
  </si>
  <si>
    <t xml:space="preserve">
教育支出</t>
  </si>
  <si>
    <t>表-27</t>
  </si>
  <si>
    <t>经费拨款支出预算表(按政府预算经济分类)</t>
  </si>
  <si>
    <t xml:space="preserve">    行政运行</t>
  </si>
  <si>
    <t xml:space="preserve">  中等职业教育</t>
  </si>
  <si>
    <t xml:space="preserve">    中等职业教育</t>
  </si>
  <si>
    <t>表-28</t>
  </si>
  <si>
    <t xml:space="preserve">单位名称
</t>
  </si>
  <si>
    <t>因公出国（境）费</t>
  </si>
  <si>
    <t>公务用车购置</t>
  </si>
  <si>
    <t>其他交通工具购置</t>
  </si>
  <si>
    <t>表-29</t>
  </si>
  <si>
    <t>部门(单位)整体支出预算绩效目标申报表</t>
  </si>
  <si>
    <t>年度预算申请资金</t>
  </si>
  <si>
    <t>部门职能职责概述</t>
  </si>
  <si>
    <t>年度整体绩效目标</t>
  </si>
  <si>
    <t>年度整体绩效指标</t>
  </si>
  <si>
    <t>总额</t>
  </si>
  <si>
    <t>产出指标</t>
  </si>
  <si>
    <t>效益指标</t>
  </si>
  <si>
    <t>按相关政策文件精神，对全县中小学校的教育教学、学校思想政治工作、德育工作、体育、卫生、艺术教育和国防教育的指导工作。</t>
  </si>
  <si>
    <t>按年初计划完成本年度的预算。</t>
  </si>
  <si>
    <t>表-30</t>
  </si>
  <si>
    <t>财政支出项目预算绩效目标申报表</t>
  </si>
  <si>
    <t>项目名称</t>
  </si>
  <si>
    <t>项目属性</t>
  </si>
  <si>
    <t>项目资金</t>
  </si>
  <si>
    <t>项目立项依据</t>
  </si>
  <si>
    <t>项目保障措施</t>
  </si>
  <si>
    <t>项目年度实施进度计划</t>
  </si>
  <si>
    <t>项目长期绩效目标</t>
  </si>
  <si>
    <t>项目年度绩效目标</t>
  </si>
  <si>
    <t>项目年度产出指标</t>
  </si>
  <si>
    <t>项目绩效指标</t>
  </si>
  <si>
    <t>其他说明的问题</t>
  </si>
  <si>
    <t>其中：财政拨款</t>
  </si>
  <si>
    <t>教师培训费</t>
  </si>
  <si>
    <t>延续项目</t>
  </si>
  <si>
    <t>1、《中共中央 国务院关于全县深化新时代教师队伍建设改革的意见》
2、湖南省建设教育强省规划纲要（2010－2020年）》（湘发〔2010〕22号）</t>
  </si>
  <si>
    <t>1、《岳阳县教师培养培训制度》（岳县教发〔2010〕53号）
2、《关于进一步规范全县中小学教师培训工作的通知》（岳县教通〔2014〕8号）
3、《关于印发&lt;岳阳县中小学教师培训学分登记管理办法&gt;（修订）的通知》（岳县教体通〔2018〕18号）</t>
  </si>
  <si>
    <t>贯彻落实国家、省、市、县教育规划纲要，造就高素质专业化教师队伍，通过培训教师师德素养和业务水平明显提高，培训质量明显提升，以创新教师培训体制机制为突破口，以培训农村教师为重点，努力构建开放灵活的教师培训体系和保障有力的支撑服务体系，全面提高教师素质，为基本实现教育现代化，建设教育强县提供师资保障。</t>
  </si>
  <si>
    <t>1、开展立德树人为主题的师德建设，教师师德水平有明显提升。
2、按上级教育行政部门要求选送600名左右骨干教师参加国培、省培、市培。
3、以教师信息技术应用能力提升和业务能力提升为重点，办好县级培训班，做好名师送教下乡等工作，力争培训4000人次。</t>
  </si>
  <si>
    <t>培训4600人，财政投入370万元</t>
  </si>
  <si>
    <t>1、教师师德水平和业务能力明显提高
2、教育教学质量明显提高</t>
  </si>
  <si>
    <t>特教专项·</t>
  </si>
  <si>
    <t xml:space="preserve">1.根据《国务院办公厅关于转发教育部特殊教育提升计划（2014-2016）年的通知》（国办发[2014]1号）和《湖南省特殊教育提升计划实施方案（2014-2016）》（湘政办发[2014]76号）文件精神，为加快推进我县特殊教育事业发展，按照生均6000元的标准安排特殊教育学生生均公用经费
</t>
  </si>
  <si>
    <t>1、《残疾人教育条例》2、《特殊教育学校暂行规程》3、国务院办公厅转发教育部等部门《关于进一步加快特殊教育事业发展的意见》</t>
  </si>
  <si>
    <t>完成国务院2017特殊教育学校提升计划，不断提高办学水平，</t>
  </si>
  <si>
    <t>争创省特殊教育先进学校，创省合格学校</t>
  </si>
  <si>
    <t>寄宿生生活补助</t>
  </si>
  <si>
    <t>湖南省财政厅 湖南省教育厅关于提前下达2021年城乡义务教育经费保障机制改革中央和省级资金预计数的通知（湘财预【2020】336号</t>
  </si>
  <si>
    <t>《关于进一步完善建档立卡等家庭经济困难学生资助政策的通知》（湘教通【2017】461号，《岳阳县学生资助工作管理暂行办法》（岳县教通【2013】49号），《岳阳县学生资助工作绩效考核细则》</t>
  </si>
  <si>
    <t>决不让一个学生因家庭贫困而失学</t>
  </si>
  <si>
    <t>小学生每人1000元、初中生每人1250元的标准，资助困难学生5800人</t>
  </si>
  <si>
    <t>高中助学金</t>
  </si>
  <si>
    <t>湖南省财政厅 湖南省教育厅关于提前下达2021年普通高中资助中央和省级补助资金预计数的通知（湘财预【2020】379号</t>
  </si>
  <si>
    <t>高中生平均每人2000元的标准，资助困难学生1272人</t>
  </si>
  <si>
    <t>困难幼儿入园补助</t>
  </si>
  <si>
    <t>湖南省财政厅 湖南省教育厅关于提前下达2021年家庭经济困难幼儿入园中央和省级补助资金预计数的通知（湘财预【2021】99号</t>
  </si>
  <si>
    <t>每人1000元的标准，资助困难幼儿1605人</t>
  </si>
  <si>
    <t>中职免学费</t>
  </si>
  <si>
    <t>湖南省财政厅 湖南省教育厅 湖南省人力资源和社会保障厅关于提前下达2021年中职学校免学费中央和省级补助资金预计数的通知（湘财预【2020】379号</t>
  </si>
  <si>
    <t>《岳阳县学生资助工作管理暂行办法》（岳县教通【2013】49号），《岳阳县学生资助工作绩效考核细则》</t>
  </si>
  <si>
    <t>每人2400元的标准，资助困难学生3573人</t>
  </si>
  <si>
    <t>山区教师岗位津贴</t>
  </si>
  <si>
    <t>1、国家教育部教师厅函【2014】1号；2、教财函【2013】147号；3、湘教办通【2014】129号等文件精神；4、结合我县实际，依据岳县教联发【2017】4号文件《岳阳县边远乡镇教师生活补贴发放方案》实施。</t>
  </si>
  <si>
    <t>1、国家教育部教师厅函【2014】1号；2、教财函【2013】147号；3、湘教办通【2014】129号等文件精神；4、结合我县实际，依据岳县教联发【2017】4号文件。</t>
  </si>
  <si>
    <t>1、确保山区教师安心教育工作；2、推动义务教育均衡发展；3、稳定山区教师退伍。</t>
  </si>
  <si>
    <t>1、我县四个半乡镇实行学期为单位，一期一审核，一期一发放；2、资金监管责任明确，凡离岗人员除产假外一律不得享受山区教师岗位津贴；3、每学期申报时有单位负责人初审签字、盖章并签具责任状，教体局复审后再报财政局。</t>
  </si>
  <si>
    <t>校舍维修</t>
  </si>
  <si>
    <t>湘财预[2020]336号</t>
  </si>
  <si>
    <t>《岳阳县防控中小学校新增债务管理办法（试行）》岳县政办发[2014]123号，《岳阳县人民政府办公室关于印发[岳阳县财政专项资金管理办法]的通知》（岳县政办发[2018]4号）、《岳阳县教育系统基本建设管理实施细则（试行）》、《岳阳县教育体育系统采购管理实施细则》</t>
  </si>
  <si>
    <t>进一步维修改造全县中小学校危险校舍</t>
  </si>
  <si>
    <t>完成薄弱学校的维修改造</t>
  </si>
  <si>
    <t>安保经费</t>
  </si>
  <si>
    <t>《中小学幼儿园安全管理办法》</t>
  </si>
  <si>
    <t>保障教育一方平安</t>
  </si>
  <si>
    <t>校车奖补资金</t>
  </si>
  <si>
    <t>《岳阳县校车目标管理与考核办法》和《岳阳县校车监控管理制度》</t>
  </si>
  <si>
    <t>《岳阳县校车目标管理与考核办法》和《岳阳县校车监控管理制度》通过县校车办上路督查及校车监控平台进行目标管理扣分</t>
  </si>
  <si>
    <t>确保校车运营安全，确保乘车学生幼儿生命安全</t>
  </si>
  <si>
    <t>职业教育专项</t>
  </si>
  <si>
    <t>教体局制定职业教育长远规划，职业中专不断完善内部管理制度，为学生服务。</t>
  </si>
  <si>
    <t>完善国家级示范职业学校和县职教中心建设</t>
  </si>
  <si>
    <r>
      <t>202</t>
    </r>
    <r>
      <rPr>
        <b/>
        <sz val="18"/>
        <rFont val="宋体"/>
        <family val="3"/>
        <charset val="134"/>
      </rPr>
      <t>3</t>
    </r>
    <r>
      <rPr>
        <b/>
        <sz val="18"/>
        <rFont val="宋体"/>
        <family val="3"/>
        <charset val="134"/>
      </rPr>
      <t>年“三公”经费预算公开表</t>
    </r>
    <phoneticPr fontId="36" type="noConversion"/>
  </si>
  <si>
    <r>
      <t>202</t>
    </r>
    <r>
      <rPr>
        <sz val="9"/>
        <rFont val="宋体"/>
        <family val="3"/>
        <charset val="134"/>
      </rPr>
      <t>2</t>
    </r>
    <r>
      <rPr>
        <sz val="9"/>
        <rFont val="宋体"/>
        <family val="3"/>
        <charset val="134"/>
      </rPr>
      <t>年"三公"经费预算支出</t>
    </r>
    <phoneticPr fontId="36" type="noConversion"/>
  </si>
  <si>
    <r>
      <t>202</t>
    </r>
    <r>
      <rPr>
        <sz val="9"/>
        <rFont val="宋体"/>
        <family val="3"/>
        <charset val="134"/>
      </rPr>
      <t>3</t>
    </r>
    <r>
      <rPr>
        <sz val="9"/>
        <rFont val="宋体"/>
        <family val="3"/>
        <charset val="134"/>
      </rPr>
      <t>年"三公"经费预算支出</t>
    </r>
    <phoneticPr fontId="36" type="noConversion"/>
  </si>
  <si>
    <t>2023年1-12月</t>
  </si>
</sst>
</file>

<file path=xl/styles.xml><?xml version="1.0" encoding="utf-8"?>
<styleSheet xmlns="http://schemas.openxmlformats.org/spreadsheetml/2006/main">
  <numFmts count="13">
    <numFmt numFmtId="43" formatCode="_ * #,##0.00_ ;_ * \-#,##0.00_ ;_ * &quot;-&quot;??_ ;_ @_ "/>
    <numFmt numFmtId="176" formatCode="0000"/>
    <numFmt numFmtId="177" formatCode="* #,##0.00;* \-#,##0.00;* &quot;&quot;??;@"/>
    <numFmt numFmtId="178" formatCode="0.00_);[Red]\(0.00\)"/>
    <numFmt numFmtId="179" formatCode="0.00_ "/>
    <numFmt numFmtId="180" formatCode="0_ "/>
    <numFmt numFmtId="181" formatCode="#,##0.00_ "/>
    <numFmt numFmtId="182" formatCode="0.0_);[Red]\(0.0\)"/>
    <numFmt numFmtId="183" formatCode="#,##0.0000"/>
    <numFmt numFmtId="184" formatCode="0_);[Red]\(0\)"/>
    <numFmt numFmtId="185" formatCode="00"/>
    <numFmt numFmtId="186" formatCode="#,##0.00_);[Red]\(#,##0.00\)"/>
    <numFmt numFmtId="187" formatCode="_ * #,##0_ ;_ * \-#,##0_ ;_ * &quot;-&quot;??_ ;_ @_ "/>
  </numFmts>
  <fonts count="52">
    <font>
      <sz val="12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b/>
      <sz val="12"/>
      <name val="宋体"/>
      <charset val="134"/>
    </font>
    <font>
      <sz val="10"/>
      <name val="宋体"/>
      <charset val="134"/>
      <scheme val="minor"/>
    </font>
    <font>
      <b/>
      <sz val="18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6"/>
      <name val="宋体"/>
      <charset val="134"/>
    </font>
    <font>
      <b/>
      <sz val="14"/>
      <name val="宋体"/>
      <charset val="134"/>
    </font>
    <font>
      <b/>
      <sz val="22"/>
      <name val="宋体"/>
      <charset val="134"/>
    </font>
    <font>
      <sz val="10"/>
      <name val="宋体"/>
      <charset val="134"/>
    </font>
    <font>
      <sz val="14"/>
      <name val="宋体"/>
      <charset val="134"/>
    </font>
    <font>
      <b/>
      <sz val="9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2"/>
      <name val="宋体"/>
      <charset val="134"/>
    </font>
    <font>
      <b/>
      <sz val="18"/>
      <color rgb="FFFF0000"/>
      <name val="宋体"/>
      <charset val="134"/>
    </font>
    <font>
      <b/>
      <sz val="9"/>
      <color rgb="FFFF0000"/>
      <name val="宋体"/>
      <charset val="134"/>
    </font>
    <font>
      <b/>
      <sz val="10"/>
      <color rgb="FFFF0000"/>
      <name val="宋体"/>
      <charset val="134"/>
    </font>
    <font>
      <b/>
      <sz val="11"/>
      <color rgb="FFFF0000"/>
      <name val="宋体"/>
      <charset val="134"/>
    </font>
    <font>
      <sz val="16"/>
      <name val="黑体"/>
      <charset val="134"/>
    </font>
    <font>
      <sz val="18"/>
      <name val="方正小标宋_GBK"/>
      <charset val="134"/>
    </font>
    <font>
      <b/>
      <sz val="16"/>
      <name val="宋体"/>
      <family val="3"/>
      <charset val="134"/>
    </font>
    <font>
      <sz val="10"/>
      <color rgb="FFFF0000"/>
      <name val="宋体"/>
      <family val="3"/>
      <charset val="134"/>
    </font>
    <font>
      <sz val="10"/>
      <name val="Arial"/>
      <family val="2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b/>
      <sz val="12"/>
      <name val="宋体"/>
      <family val="3"/>
      <charset val="134"/>
    </font>
    <font>
      <b/>
      <sz val="18"/>
      <name val="宋体"/>
      <family val="3"/>
      <charset val="134"/>
    </font>
    <font>
      <sz val="12"/>
      <name val="宋体"/>
      <family val="3"/>
      <charset val="134"/>
    </font>
    <font>
      <sz val="10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b/>
      <sz val="18"/>
      <color theme="1"/>
      <name val="宋体"/>
      <family val="3"/>
      <charset val="134"/>
    </font>
    <font>
      <b/>
      <sz val="9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4"/>
      <color theme="1"/>
      <name val="宋体"/>
      <family val="3"/>
      <charset val="134"/>
    </font>
    <font>
      <sz val="14"/>
      <color theme="1"/>
      <name val="宋体"/>
      <family val="3"/>
      <charset val="134"/>
    </font>
    <font>
      <sz val="14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</borders>
  <cellStyleXfs count="23">
    <xf numFmtId="0" fontId="0" fillId="0" borderId="0"/>
    <xf numFmtId="0" fontId="2" fillId="0" borderId="0"/>
    <xf numFmtId="0" fontId="2" fillId="0" borderId="0">
      <alignment vertical="center"/>
    </xf>
    <xf numFmtId="43" fontId="24" fillId="0" borderId="0" applyFont="0" applyFill="0" applyBorder="0" applyAlignment="0" applyProtection="0"/>
    <xf numFmtId="0" fontId="2" fillId="0" borderId="0">
      <alignment vertical="center"/>
    </xf>
    <xf numFmtId="9" fontId="24" fillId="0" borderId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33" fillId="0" borderId="0"/>
    <xf numFmtId="0" fontId="2" fillId="0" borderId="0">
      <alignment vertical="center"/>
    </xf>
    <xf numFmtId="0" fontId="2" fillId="0" borderId="0"/>
  </cellStyleXfs>
  <cellXfs count="901">
    <xf numFmtId="0" fontId="0" fillId="0" borderId="0" xfId="0"/>
    <xf numFmtId="0" fontId="1" fillId="0" borderId="0" xfId="19" applyFont="1"/>
    <xf numFmtId="0" fontId="2" fillId="0" borderId="0" xfId="19" applyFill="1"/>
    <xf numFmtId="0" fontId="2" fillId="0" borderId="0" xfId="19"/>
    <xf numFmtId="0" fontId="3" fillId="0" borderId="0" xfId="19" applyFont="1" applyAlignment="1">
      <alignment horizontal="center" vertical="center"/>
    </xf>
    <xf numFmtId="0" fontId="3" fillId="0" borderId="0" xfId="19" applyNumberFormat="1" applyFont="1" applyAlignment="1">
      <alignment horizontal="center" vertical="center"/>
    </xf>
    <xf numFmtId="0" fontId="5" fillId="2" borderId="1" xfId="19" applyNumberFormat="1" applyFont="1" applyFill="1" applyBorder="1" applyAlignment="1" applyProtection="1">
      <alignment horizontal="left" vertical="top" wrapText="1"/>
    </xf>
    <xf numFmtId="0" fontId="5" fillId="2" borderId="1" xfId="19" applyFont="1" applyFill="1" applyBorder="1" applyAlignment="1">
      <alignment horizontal="left" vertical="top"/>
    </xf>
    <xf numFmtId="43" fontId="5" fillId="2" borderId="1" xfId="3" applyFont="1" applyFill="1" applyBorder="1" applyAlignment="1">
      <alignment horizontal="right" vertical="center"/>
    </xf>
    <xf numFmtId="49" fontId="3" fillId="0" borderId="1" xfId="19" applyNumberFormat="1" applyFont="1" applyFill="1" applyBorder="1" applyAlignment="1" applyProtection="1">
      <alignment horizontal="left" vertical="top" wrapText="1"/>
    </xf>
    <xf numFmtId="49" fontId="2" fillId="0" borderId="1" xfId="7" applyNumberFormat="1" applyFont="1" applyFill="1" applyBorder="1" applyAlignment="1" applyProtection="1">
      <alignment horizontal="left" vertical="top" wrapText="1"/>
    </xf>
    <xf numFmtId="43" fontId="3" fillId="0" borderId="1" xfId="3" applyFont="1" applyFill="1" applyBorder="1" applyAlignment="1" applyProtection="1">
      <alignment horizontal="left" vertical="top" wrapText="1"/>
    </xf>
    <xf numFmtId="0" fontId="6" fillId="0" borderId="1" xfId="20" applyFont="1" applyBorder="1" applyAlignment="1">
      <alignment horizontal="left" vertical="top" wrapText="1"/>
    </xf>
    <xf numFmtId="0" fontId="3" fillId="0" borderId="1" xfId="19" applyFont="1" applyFill="1" applyBorder="1" applyAlignment="1">
      <alignment horizontal="left" vertical="top"/>
    </xf>
    <xf numFmtId="0" fontId="3" fillId="0" borderId="1" xfId="19" applyFont="1" applyBorder="1" applyAlignment="1">
      <alignment horizontal="left" vertical="top"/>
    </xf>
    <xf numFmtId="0" fontId="2" fillId="0" borderId="1" xfId="19" applyBorder="1" applyAlignment="1">
      <alignment horizontal="left" vertical="top"/>
    </xf>
    <xf numFmtId="0" fontId="2" fillId="0" borderId="0" xfId="19" applyAlignment="1">
      <alignment horizontal="center"/>
    </xf>
    <xf numFmtId="0" fontId="5" fillId="0" borderId="0" xfId="19" applyFont="1" applyAlignment="1">
      <alignment horizontal="center" vertical="center"/>
    </xf>
    <xf numFmtId="0" fontId="7" fillId="0" borderId="0" xfId="0" applyFont="1"/>
    <xf numFmtId="0" fontId="8" fillId="0" borderId="1" xfId="20" applyFont="1" applyBorder="1" applyAlignment="1">
      <alignment horizontal="left" vertical="top" wrapText="1"/>
    </xf>
    <xf numFmtId="0" fontId="3" fillId="0" borderId="0" xfId="19" applyFont="1" applyFill="1" applyAlignment="1">
      <alignment horizontal="center" vertical="center"/>
    </xf>
    <xf numFmtId="0" fontId="0" fillId="0" borderId="0" xfId="0" applyFill="1"/>
    <xf numFmtId="0" fontId="3" fillId="0" borderId="0" xfId="19" applyFont="1" applyBorder="1" applyAlignment="1">
      <alignment horizontal="center" vertical="center"/>
    </xf>
    <xf numFmtId="0" fontId="0" fillId="0" borderId="1" xfId="0" applyBorder="1" applyAlignment="1">
      <alignment horizontal="left" vertical="top"/>
    </xf>
    <xf numFmtId="0" fontId="1" fillId="0" borderId="0" xfId="1" applyFont="1"/>
    <xf numFmtId="0" fontId="2" fillId="0" borderId="0" xfId="1" applyFill="1"/>
    <xf numFmtId="0" fontId="2" fillId="0" borderId="0" xfId="1"/>
    <xf numFmtId="0" fontId="3" fillId="0" borderId="0" xfId="1" applyFont="1" applyAlignment="1">
      <alignment horizontal="center" vertical="center"/>
    </xf>
    <xf numFmtId="0" fontId="3" fillId="0" borderId="0" xfId="1" applyNumberFormat="1" applyFont="1" applyAlignment="1">
      <alignment horizontal="center" vertical="center"/>
    </xf>
    <xf numFmtId="0" fontId="5" fillId="2" borderId="4" xfId="1" applyNumberFormat="1" applyFont="1" applyFill="1" applyBorder="1" applyAlignment="1" applyProtection="1">
      <alignment horizontal="center" vertical="center" wrapText="1"/>
    </xf>
    <xf numFmtId="0" fontId="5" fillId="2" borderId="5" xfId="1" applyNumberFormat="1" applyFont="1" applyFill="1" applyBorder="1" applyAlignment="1" applyProtection="1">
      <alignment horizontal="center" vertical="center"/>
    </xf>
    <xf numFmtId="0" fontId="5" fillId="2" borderId="6" xfId="1" applyNumberFormat="1" applyFont="1" applyFill="1" applyBorder="1" applyAlignment="1" applyProtection="1">
      <alignment horizontal="center" vertical="center"/>
    </xf>
    <xf numFmtId="0" fontId="5" fillId="2" borderId="0" xfId="1" applyNumberFormat="1" applyFont="1" applyFill="1" applyAlignment="1" applyProtection="1">
      <alignment horizontal="center" vertical="center" wrapText="1"/>
    </xf>
    <xf numFmtId="0" fontId="5" fillId="2" borderId="5" xfId="1" applyFont="1" applyFill="1" applyBorder="1" applyAlignment="1">
      <alignment horizontal="center" vertical="center"/>
    </xf>
    <xf numFmtId="43" fontId="5" fillId="2" borderId="7" xfId="1" applyNumberFormat="1" applyFont="1" applyFill="1" applyBorder="1" applyAlignment="1">
      <alignment horizontal="right" vertical="center"/>
    </xf>
    <xf numFmtId="0" fontId="5" fillId="2" borderId="7" xfId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 applyProtection="1">
      <alignment horizontal="center" vertical="center" wrapText="1"/>
    </xf>
    <xf numFmtId="49" fontId="2" fillId="0" borderId="1" xfId="7" applyNumberFormat="1" applyFont="1" applyFill="1" applyBorder="1" applyAlignment="1" applyProtection="1">
      <alignment horizontal="left" vertical="center" wrapText="1"/>
    </xf>
    <xf numFmtId="43" fontId="3" fillId="0" borderId="3" xfId="3" applyFont="1" applyFill="1" applyBorder="1" applyAlignment="1" applyProtection="1">
      <alignment horizontal="right" vertical="center" wrapText="1"/>
    </xf>
    <xf numFmtId="0" fontId="3" fillId="0" borderId="3" xfId="3" applyNumberFormat="1" applyFont="1" applyFill="1" applyBorder="1" applyAlignment="1" applyProtection="1">
      <alignment horizontal="left" vertical="center" wrapText="1"/>
    </xf>
    <xf numFmtId="0" fontId="3" fillId="0" borderId="0" xfId="1" applyFont="1" applyFill="1" applyAlignment="1">
      <alignment horizontal="center" vertical="center"/>
    </xf>
    <xf numFmtId="0" fontId="3" fillId="0" borderId="0" xfId="1" applyNumberFormat="1" applyFont="1" applyFill="1" applyAlignment="1">
      <alignment horizontal="center" vertical="center"/>
    </xf>
    <xf numFmtId="0" fontId="2" fillId="0" borderId="0" xfId="1" applyAlignment="1">
      <alignment horizontal="center"/>
    </xf>
    <xf numFmtId="0" fontId="5" fillId="2" borderId="8" xfId="1" applyNumberFormat="1" applyFont="1" applyFill="1" applyBorder="1" applyAlignment="1" applyProtection="1">
      <alignment horizontal="center" vertical="center"/>
    </xf>
    <xf numFmtId="0" fontId="5" fillId="0" borderId="0" xfId="1" applyFont="1" applyAlignment="1">
      <alignment horizontal="center" vertical="center"/>
    </xf>
    <xf numFmtId="0" fontId="3" fillId="0" borderId="1" xfId="3" applyNumberFormat="1" applyFont="1" applyFill="1" applyBorder="1" applyAlignment="1" applyProtection="1">
      <alignment horizontal="left" vertical="center" wrapText="1"/>
    </xf>
    <xf numFmtId="0" fontId="2" fillId="0" borderId="0" xfId="11" applyFill="1">
      <alignment vertical="center"/>
    </xf>
    <xf numFmtId="0" fontId="2" fillId="0" borderId="0" xfId="11">
      <alignment vertical="center"/>
    </xf>
    <xf numFmtId="0" fontId="2" fillId="0" borderId="0" xfId="11" applyAlignment="1">
      <alignment horizontal="center" vertical="center"/>
    </xf>
    <xf numFmtId="0" fontId="2" fillId="2" borderId="7" xfId="11" applyFill="1" applyBorder="1" applyAlignment="1">
      <alignment horizontal="center" vertical="center" wrapText="1"/>
    </xf>
    <xf numFmtId="0" fontId="2" fillId="2" borderId="5" xfId="11" applyFill="1" applyBorder="1" applyAlignment="1">
      <alignment horizontal="center" vertical="center" wrapText="1"/>
    </xf>
    <xf numFmtId="49" fontId="2" fillId="0" borderId="12" xfId="7" applyNumberFormat="1" applyFont="1" applyFill="1" applyBorder="1" applyAlignment="1" applyProtection="1">
      <alignment horizontal="left" vertical="center" wrapText="1"/>
    </xf>
    <xf numFmtId="43" fontId="2" fillId="0" borderId="3" xfId="11" applyNumberFormat="1" applyFont="1" applyFill="1" applyBorder="1" applyAlignment="1" applyProtection="1">
      <alignment horizontal="right" vertical="center" wrapText="1"/>
    </xf>
    <xf numFmtId="43" fontId="2" fillId="0" borderId="1" xfId="11" applyNumberFormat="1" applyFont="1" applyFill="1" applyBorder="1" applyAlignment="1" applyProtection="1">
      <alignment horizontal="right" vertical="center" wrapText="1"/>
    </xf>
    <xf numFmtId="0" fontId="2" fillId="3" borderId="0" xfId="11" applyFill="1">
      <alignment vertical="center"/>
    </xf>
    <xf numFmtId="0" fontId="0" fillId="3" borderId="0" xfId="0" applyFill="1"/>
    <xf numFmtId="0" fontId="2" fillId="0" borderId="0" xfId="11" applyFont="1" applyAlignment="1">
      <alignment horizontal="right" vertical="center"/>
    </xf>
    <xf numFmtId="43" fontId="2" fillId="0" borderId="12" xfId="11" applyNumberFormat="1" applyFont="1" applyFill="1" applyBorder="1" applyAlignment="1" applyProtection="1">
      <alignment horizontal="right" vertical="center" wrapText="1"/>
    </xf>
    <xf numFmtId="10" fontId="0" fillId="0" borderId="0" xfId="5" applyNumberFormat="1" applyFont="1" applyFill="1"/>
    <xf numFmtId="4" fontId="2" fillId="0" borderId="0" xfId="11" applyNumberFormat="1" applyFont="1" applyFill="1" applyAlignment="1" applyProtection="1">
      <alignment vertical="center"/>
    </xf>
    <xf numFmtId="0" fontId="11" fillId="0" borderId="0" xfId="0" applyFont="1"/>
    <xf numFmtId="0" fontId="9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43" fontId="3" fillId="0" borderId="1" xfId="3" applyFont="1" applyFill="1" applyBorder="1" applyAlignment="1"/>
    <xf numFmtId="43" fontId="5" fillId="0" borderId="1" xfId="3" applyFont="1" applyFill="1" applyBorder="1" applyAlignment="1">
      <alignment horizontal="center" vertical="center"/>
    </xf>
    <xf numFmtId="0" fontId="12" fillId="0" borderId="1" xfId="0" applyFont="1" applyBorder="1"/>
    <xf numFmtId="49" fontId="5" fillId="0" borderId="12" xfId="7" applyNumberFormat="1" applyFont="1" applyFill="1" applyBorder="1" applyAlignment="1" applyProtection="1">
      <alignment horizontal="left" vertical="center"/>
    </xf>
    <xf numFmtId="0" fontId="13" fillId="0" borderId="1" xfId="0" applyFont="1" applyBorder="1"/>
    <xf numFmtId="0" fontId="14" fillId="0" borderId="1" xfId="14" applyFont="1" applyBorder="1" applyAlignment="1">
      <alignment horizontal="left" vertical="center"/>
    </xf>
    <xf numFmtId="43" fontId="14" fillId="0" borderId="1" xfId="3" applyFont="1" applyFill="1" applyBorder="1" applyAlignment="1"/>
    <xf numFmtId="0" fontId="15" fillId="0" borderId="1" xfId="0" applyFont="1" applyBorder="1"/>
    <xf numFmtId="43" fontId="3" fillId="0" borderId="1" xfId="3" applyFont="1" applyBorder="1" applyAlignment="1"/>
    <xf numFmtId="178" fontId="0" fillId="0" borderId="0" xfId="0" applyNumberFormat="1"/>
    <xf numFmtId="0" fontId="16" fillId="0" borderId="0" xfId="0" applyFont="1"/>
    <xf numFmtId="43" fontId="0" fillId="0" borderId="0" xfId="0" applyNumberFormat="1"/>
    <xf numFmtId="43" fontId="17" fillId="0" borderId="0" xfId="0" applyNumberFormat="1" applyFont="1"/>
    <xf numFmtId="179" fontId="0" fillId="0" borderId="0" xfId="0" applyNumberFormat="1"/>
    <xf numFmtId="0" fontId="0" fillId="0" borderId="1" xfId="0" applyBorder="1"/>
    <xf numFmtId="180" fontId="0" fillId="0" borderId="1" xfId="0" applyNumberFormat="1" applyBorder="1"/>
    <xf numFmtId="0" fontId="3" fillId="2" borderId="0" xfId="2" applyFont="1" applyFill="1" applyAlignment="1">
      <alignment vertical="center"/>
    </xf>
    <xf numFmtId="0" fontId="1" fillId="0" borderId="0" xfId="2" applyFont="1" applyFill="1" applyAlignment="1">
      <alignment vertical="center"/>
    </xf>
    <xf numFmtId="0" fontId="1" fillId="0" borderId="0" xfId="2" applyFont="1" applyAlignment="1">
      <alignment vertical="center"/>
    </xf>
    <xf numFmtId="0" fontId="10" fillId="0" borderId="0" xfId="2" applyFont="1" applyAlignment="1">
      <alignment vertical="center"/>
    </xf>
    <xf numFmtId="0" fontId="2" fillId="0" borderId="0" xfId="2" applyFont="1" applyAlignment="1">
      <alignment vertical="center"/>
    </xf>
    <xf numFmtId="0" fontId="2" fillId="0" borderId="0" xfId="2" applyAlignment="1">
      <alignment horizontal="center" vertical="center" wrapText="1"/>
    </xf>
    <xf numFmtId="0" fontId="2" fillId="0" borderId="0" xfId="2">
      <alignment vertical="center"/>
    </xf>
    <xf numFmtId="0" fontId="2" fillId="0" borderId="0" xfId="2" applyNumberFormat="1" applyFont="1" applyFill="1" applyAlignment="1" applyProtection="1">
      <alignment vertical="center"/>
    </xf>
    <xf numFmtId="0" fontId="3" fillId="2" borderId="1" xfId="2" applyFont="1" applyFill="1" applyBorder="1" applyAlignment="1">
      <alignment horizontal="centerContinuous" vertical="center"/>
    </xf>
    <xf numFmtId="0" fontId="3" fillId="2" borderId="1" xfId="2" applyNumberFormat="1" applyFont="1" applyFill="1" applyBorder="1" applyAlignment="1" applyProtection="1">
      <alignment horizontal="centerContinuous" vertical="center"/>
    </xf>
    <xf numFmtId="0" fontId="3" fillId="2" borderId="1" xfId="2" applyFont="1" applyFill="1" applyBorder="1" applyAlignment="1">
      <alignment horizontal="center" vertical="center" wrapText="1"/>
    </xf>
    <xf numFmtId="49" fontId="1" fillId="0" borderId="1" xfId="2" applyNumberFormat="1" applyFont="1" applyFill="1" applyBorder="1" applyAlignment="1" applyProtection="1">
      <alignment horizontal="center" vertical="center"/>
    </xf>
    <xf numFmtId="49" fontId="5" fillId="0" borderId="1" xfId="7" applyNumberFormat="1" applyFont="1" applyFill="1" applyBorder="1" applyAlignment="1" applyProtection="1">
      <alignment horizontal="left" vertical="center"/>
    </xf>
    <xf numFmtId="43" fontId="1" fillId="0" borderId="1" xfId="3" applyFont="1" applyFill="1" applyBorder="1" applyAlignment="1" applyProtection="1">
      <alignment horizontal="right" vertical="center"/>
    </xf>
    <xf numFmtId="49" fontId="5" fillId="0" borderId="1" xfId="17" applyNumberFormat="1" applyFont="1" applyFill="1" applyBorder="1" applyAlignment="1">
      <alignment horizontal="center" vertical="center"/>
    </xf>
    <xf numFmtId="49" fontId="1" fillId="0" borderId="1" xfId="2" applyNumberFormat="1" applyFont="1" applyFill="1" applyBorder="1" applyAlignment="1">
      <alignment horizontal="center" vertical="center"/>
    </xf>
    <xf numFmtId="0" fontId="5" fillId="0" borderId="1" xfId="14" applyFont="1" applyBorder="1" applyAlignment="1">
      <alignment horizontal="left" vertical="center"/>
    </xf>
    <xf numFmtId="49" fontId="19" fillId="0" borderId="1" xfId="17" applyNumberFormat="1" applyFont="1" applyFill="1" applyBorder="1" applyAlignment="1">
      <alignment horizontal="center" vertical="center"/>
    </xf>
    <xf numFmtId="49" fontId="10" fillId="0" borderId="1" xfId="2" applyNumberFormat="1" applyFont="1" applyFill="1" applyBorder="1" applyAlignment="1">
      <alignment horizontal="center" vertical="center"/>
    </xf>
    <xf numFmtId="49" fontId="19" fillId="0" borderId="1" xfId="7" applyNumberFormat="1" applyFont="1" applyFill="1" applyBorder="1" applyAlignment="1" applyProtection="1">
      <alignment horizontal="left" vertical="center"/>
    </xf>
    <xf numFmtId="0" fontId="19" fillId="0" borderId="1" xfId="14" applyFont="1" applyBorder="1" applyAlignment="1">
      <alignment horizontal="left" vertical="center"/>
    </xf>
    <xf numFmtId="43" fontId="10" fillId="0" borderId="1" xfId="3" applyFont="1" applyFill="1" applyBorder="1" applyAlignment="1" applyProtection="1">
      <alignment horizontal="right" vertical="center"/>
    </xf>
    <xf numFmtId="43" fontId="10" fillId="0" borderId="1" xfId="3" applyFont="1" applyFill="1" applyBorder="1" applyAlignment="1">
      <alignment horizontal="right" vertical="center"/>
    </xf>
    <xf numFmtId="49" fontId="3" fillId="0" borderId="1" xfId="17" applyNumberFormat="1" applyFont="1" applyFill="1" applyBorder="1" applyAlignment="1">
      <alignment horizontal="center" vertical="center"/>
    </xf>
    <xf numFmtId="49" fontId="2" fillId="0" borderId="1" xfId="2" applyNumberFormat="1" applyFont="1" applyFill="1" applyBorder="1" applyAlignment="1">
      <alignment horizontal="center" vertical="center"/>
    </xf>
    <xf numFmtId="49" fontId="3" fillId="0" borderId="1" xfId="7" applyNumberFormat="1" applyFont="1" applyFill="1" applyBorder="1" applyAlignment="1" applyProtection="1">
      <alignment horizontal="left" vertical="center"/>
    </xf>
    <xf numFmtId="0" fontId="3" fillId="0" borderId="1" xfId="14" applyFont="1" applyBorder="1" applyAlignment="1">
      <alignment horizontal="left" vertical="center"/>
    </xf>
    <xf numFmtId="179" fontId="2" fillId="0" borderId="0" xfId="2" applyNumberFormat="1" applyAlignment="1">
      <alignment horizontal="center" vertical="center" wrapText="1"/>
    </xf>
    <xf numFmtId="0" fontId="3" fillId="0" borderId="1" xfId="2" applyFont="1" applyFill="1" applyBorder="1" applyAlignment="1">
      <alignment horizontal="center" vertical="center" wrapText="1"/>
    </xf>
    <xf numFmtId="0" fontId="10" fillId="0" borderId="1" xfId="2" applyFont="1" applyBorder="1" applyAlignment="1">
      <alignment vertical="center"/>
    </xf>
    <xf numFmtId="43" fontId="2" fillId="0" borderId="1" xfId="3" applyFont="1" applyFill="1" applyBorder="1" applyAlignment="1">
      <alignment horizontal="right" vertical="center"/>
    </xf>
    <xf numFmtId="0" fontId="2" fillId="0" borderId="1" xfId="2" applyFont="1" applyBorder="1" applyAlignment="1">
      <alignment vertical="center"/>
    </xf>
    <xf numFmtId="0" fontId="2" fillId="0" borderId="0" xfId="2" applyNumberFormat="1" applyFont="1" applyFill="1" applyAlignment="1" applyProtection="1">
      <alignment horizontal="center" vertical="center" wrapText="1"/>
    </xf>
    <xf numFmtId="0" fontId="2" fillId="0" borderId="11" xfId="2" applyBorder="1" applyAlignment="1">
      <alignment horizontal="right" vertical="center"/>
    </xf>
    <xf numFmtId="43" fontId="1" fillId="0" borderId="1" xfId="3" applyFont="1" applyFill="1" applyBorder="1" applyAlignment="1">
      <alignment horizontal="right" vertical="center"/>
    </xf>
    <xf numFmtId="179" fontId="2" fillId="0" borderId="0" xfId="2" applyNumberFormat="1">
      <alignment vertical="center"/>
    </xf>
    <xf numFmtId="0" fontId="7" fillId="0" borderId="0" xfId="0" applyFont="1" applyFill="1"/>
    <xf numFmtId="49" fontId="5" fillId="0" borderId="1" xfId="7" applyNumberFormat="1" applyFont="1" applyFill="1" applyBorder="1" applyAlignment="1" applyProtection="1">
      <alignment horizontal="left" vertical="center" wrapText="1"/>
    </xf>
    <xf numFmtId="49" fontId="5" fillId="0" borderId="1" xfId="17" applyNumberFormat="1" applyFont="1" applyFill="1" applyBorder="1" applyAlignment="1">
      <alignment vertical="center"/>
    </xf>
    <xf numFmtId="49" fontId="1" fillId="0" borderId="1" xfId="2" applyNumberFormat="1" applyFont="1" applyFill="1" applyBorder="1" applyAlignment="1">
      <alignment vertical="center" wrapText="1"/>
    </xf>
    <xf numFmtId="49" fontId="5" fillId="0" borderId="1" xfId="7" applyNumberFormat="1" applyFont="1" applyFill="1" applyBorder="1" applyAlignment="1" applyProtection="1">
      <alignment vertical="center" wrapText="1"/>
    </xf>
    <xf numFmtId="43" fontId="5" fillId="0" borderId="1" xfId="3" applyFont="1" applyFill="1" applyBorder="1" applyAlignment="1">
      <alignment vertical="center"/>
    </xf>
    <xf numFmtId="43" fontId="5" fillId="0" borderId="1" xfId="3" applyFont="1" applyBorder="1" applyAlignment="1"/>
    <xf numFmtId="49" fontId="3" fillId="0" borderId="1" xfId="17" applyNumberFormat="1" applyFont="1" applyFill="1" applyBorder="1" applyAlignment="1">
      <alignment vertical="center"/>
    </xf>
    <xf numFmtId="49" fontId="2" fillId="0" borderId="1" xfId="2" applyNumberFormat="1" applyFont="1" applyFill="1" applyBorder="1" applyAlignment="1">
      <alignment vertical="center" wrapText="1"/>
    </xf>
    <xf numFmtId="49" fontId="3" fillId="0" borderId="1" xfId="7" applyNumberFormat="1" applyFont="1" applyFill="1" applyBorder="1" applyAlignment="1" applyProtection="1">
      <alignment vertical="center" wrapText="1"/>
    </xf>
    <xf numFmtId="43" fontId="3" fillId="0" borderId="1" xfId="3" applyFont="1" applyFill="1" applyBorder="1" applyAlignment="1">
      <alignment vertical="center"/>
    </xf>
    <xf numFmtId="0" fontId="0" fillId="0" borderId="1" xfId="0" applyFont="1" applyBorder="1"/>
    <xf numFmtId="43" fontId="5" fillId="0" borderId="1" xfId="3" applyFont="1" applyFill="1" applyBorder="1" applyAlignment="1">
      <alignment horizontal="right"/>
    </xf>
    <xf numFmtId="43" fontId="3" fillId="0" borderId="1" xfId="3" applyFont="1" applyBorder="1" applyAlignment="1">
      <alignment horizontal="right"/>
    </xf>
    <xf numFmtId="0" fontId="2" fillId="0" borderId="0" xfId="4" applyFill="1">
      <alignment vertical="center"/>
    </xf>
    <xf numFmtId="0" fontId="2" fillId="0" borderId="0" xfId="4">
      <alignment vertical="center"/>
    </xf>
    <xf numFmtId="0" fontId="3" fillId="0" borderId="0" xfId="4" applyFont="1" applyAlignment="1">
      <alignment horizontal="center" vertical="center" wrapText="1"/>
    </xf>
    <xf numFmtId="49" fontId="3" fillId="2" borderId="0" xfId="4" applyNumberFormat="1" applyFont="1" applyFill="1" applyAlignment="1">
      <alignment vertical="center"/>
    </xf>
    <xf numFmtId="0" fontId="3" fillId="0" borderId="0" xfId="4" applyFont="1" applyFill="1" applyAlignment="1">
      <alignment horizontal="centerContinuous" vertical="center"/>
    </xf>
    <xf numFmtId="0" fontId="3" fillId="0" borderId="0" xfId="4" applyFont="1" applyAlignment="1">
      <alignment horizontal="centerContinuous" vertical="center"/>
    </xf>
    <xf numFmtId="0" fontId="3" fillId="2" borderId="11" xfId="4" applyFont="1" applyFill="1" applyBorder="1" applyAlignment="1">
      <alignment horizontal="center" vertical="center" wrapText="1"/>
    </xf>
    <xf numFmtId="0" fontId="3" fillId="2" borderId="5" xfId="4" applyFont="1" applyFill="1" applyBorder="1" applyAlignment="1">
      <alignment horizontal="center" vertical="center" wrapText="1"/>
    </xf>
    <xf numFmtId="0" fontId="3" fillId="2" borderId="7" xfId="4" applyFont="1" applyFill="1" applyBorder="1" applyAlignment="1">
      <alignment horizontal="center" vertical="center" wrapText="1"/>
    </xf>
    <xf numFmtId="49" fontId="3" fillId="0" borderId="12" xfId="4" applyNumberFormat="1" applyFont="1" applyFill="1" applyBorder="1" applyAlignment="1" applyProtection="1">
      <alignment horizontal="left" vertical="center" wrapText="1"/>
    </xf>
    <xf numFmtId="0" fontId="14" fillId="0" borderId="1" xfId="7" applyFont="1" applyBorder="1" applyAlignment="1">
      <alignment vertical="center"/>
    </xf>
    <xf numFmtId="43" fontId="5" fillId="0" borderId="1" xfId="3" applyFont="1" applyFill="1" applyBorder="1" applyAlignment="1" applyProtection="1">
      <alignment horizontal="right" vertical="center" wrapText="1"/>
    </xf>
    <xf numFmtId="49" fontId="3" fillId="0" borderId="1" xfId="7" applyNumberFormat="1" applyFont="1" applyFill="1" applyBorder="1" applyAlignment="1" applyProtection="1">
      <alignment horizontal="left" vertical="center" wrapText="1"/>
    </xf>
    <xf numFmtId="0" fontId="5" fillId="0" borderId="1" xfId="7" applyFont="1" applyBorder="1" applyAlignment="1">
      <alignment vertical="center"/>
    </xf>
    <xf numFmtId="0" fontId="3" fillId="0" borderId="1" xfId="7" applyFont="1" applyBorder="1" applyAlignment="1">
      <alignment vertical="center"/>
    </xf>
    <xf numFmtId="43" fontId="3" fillId="0" borderId="1" xfId="3" applyFont="1" applyFill="1" applyBorder="1" applyAlignment="1" applyProtection="1">
      <alignment horizontal="right" vertical="center" wrapText="1"/>
    </xf>
    <xf numFmtId="0" fontId="3" fillId="0" borderId="1" xfId="7" applyFont="1" applyBorder="1" applyAlignment="1">
      <alignment horizontal="left" vertical="center"/>
    </xf>
    <xf numFmtId="49" fontId="19" fillId="0" borderId="1" xfId="7" applyNumberFormat="1" applyFont="1" applyFill="1" applyBorder="1" applyAlignment="1" applyProtection="1">
      <alignment horizontal="left" vertical="center" wrapText="1"/>
    </xf>
    <xf numFmtId="0" fontId="19" fillId="0" borderId="1" xfId="7" applyFont="1" applyBorder="1" applyAlignment="1">
      <alignment horizontal="left" vertical="center"/>
    </xf>
    <xf numFmtId="43" fontId="2" fillId="0" borderId="0" xfId="4" applyNumberFormat="1">
      <alignment vertical="center"/>
    </xf>
    <xf numFmtId="177" fontId="3" fillId="2" borderId="0" xfId="4" applyNumberFormat="1" applyFont="1" applyFill="1" applyAlignment="1">
      <alignment horizontal="center" vertical="center"/>
    </xf>
    <xf numFmtId="0" fontId="2" fillId="0" borderId="0" xfId="4" applyFont="1" applyAlignment="1">
      <alignment horizontal="right" vertical="center" wrapText="1"/>
    </xf>
    <xf numFmtId="177" fontId="3" fillId="2" borderId="0" xfId="4" applyNumberFormat="1" applyFont="1" applyFill="1" applyAlignment="1">
      <alignment vertical="center"/>
    </xf>
    <xf numFmtId="0" fontId="2" fillId="0" borderId="11" xfId="4" applyFont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" fontId="3" fillId="0" borderId="1" xfId="0" applyNumberFormat="1" applyFont="1" applyFill="1" applyBorder="1" applyAlignment="1">
      <alignment wrapText="1"/>
    </xf>
    <xf numFmtId="4" fontId="3" fillId="0" borderId="1" xfId="0" applyNumberFormat="1" applyFont="1" applyFill="1" applyBorder="1" applyAlignment="1">
      <alignment horizontal="right" wrapText="1"/>
    </xf>
    <xf numFmtId="0" fontId="2" fillId="0" borderId="0" xfId="9" applyFill="1">
      <alignment vertical="center"/>
    </xf>
    <xf numFmtId="0" fontId="2" fillId="0" borderId="0" xfId="9">
      <alignment vertical="center"/>
    </xf>
    <xf numFmtId="0" fontId="3" fillId="0" borderId="0" xfId="9" applyFont="1" applyAlignment="1">
      <alignment horizontal="center" vertical="center" wrapText="1"/>
    </xf>
    <xf numFmtId="49" fontId="3" fillId="2" borderId="0" xfId="9" applyNumberFormat="1" applyFont="1" applyFill="1" applyAlignment="1">
      <alignment vertical="center"/>
    </xf>
    <xf numFmtId="0" fontId="3" fillId="0" borderId="0" xfId="9" applyFont="1" applyFill="1" applyAlignment="1">
      <alignment horizontal="centerContinuous" vertical="center"/>
    </xf>
    <xf numFmtId="0" fontId="3" fillId="0" borderId="0" xfId="9" applyFont="1" applyAlignment="1">
      <alignment horizontal="centerContinuous" vertical="center"/>
    </xf>
    <xf numFmtId="0" fontId="3" fillId="2" borderId="7" xfId="9" applyFont="1" applyFill="1" applyBorder="1" applyAlignment="1">
      <alignment horizontal="centerContinuous" vertical="center"/>
    </xf>
    <xf numFmtId="0" fontId="3" fillId="2" borderId="14" xfId="9" applyFont="1" applyFill="1" applyBorder="1" applyAlignment="1">
      <alignment horizontal="centerContinuous" vertical="center"/>
    </xf>
    <xf numFmtId="0" fontId="3" fillId="2" borderId="13" xfId="9" applyFont="1" applyFill="1" applyBorder="1" applyAlignment="1">
      <alignment horizontal="centerContinuous" vertical="center"/>
    </xf>
    <xf numFmtId="0" fontId="3" fillId="2" borderId="11" xfId="9" applyFont="1" applyFill="1" applyBorder="1" applyAlignment="1">
      <alignment horizontal="center" vertical="center" wrapText="1"/>
    </xf>
    <xf numFmtId="0" fontId="3" fillId="2" borderId="5" xfId="9" applyFont="1" applyFill="1" applyBorder="1" applyAlignment="1">
      <alignment horizontal="center" vertical="center" wrapText="1"/>
    </xf>
    <xf numFmtId="0" fontId="3" fillId="2" borderId="7" xfId="9" applyFont="1" applyFill="1" applyBorder="1" applyAlignment="1">
      <alignment horizontal="center" vertical="center" wrapText="1"/>
    </xf>
    <xf numFmtId="49" fontId="3" fillId="0" borderId="3" xfId="9" applyNumberFormat="1" applyFont="1" applyFill="1" applyBorder="1" applyAlignment="1" applyProtection="1">
      <alignment horizontal="center" vertical="center" wrapText="1"/>
    </xf>
    <xf numFmtId="49" fontId="3" fillId="0" borderId="1" xfId="9" applyNumberFormat="1" applyFont="1" applyFill="1" applyBorder="1" applyAlignment="1" applyProtection="1">
      <alignment horizontal="center" vertical="center" wrapText="1"/>
    </xf>
    <xf numFmtId="49" fontId="3" fillId="0" borderId="12" xfId="9" applyNumberFormat="1" applyFont="1" applyFill="1" applyBorder="1" applyAlignment="1" applyProtection="1">
      <alignment horizontal="left" vertical="center" wrapText="1"/>
    </xf>
    <xf numFmtId="0" fontId="3" fillId="0" borderId="1" xfId="9" applyNumberFormat="1" applyFont="1" applyFill="1" applyBorder="1" applyAlignment="1" applyProtection="1">
      <alignment horizontal="left" vertical="center" wrapText="1"/>
    </xf>
    <xf numFmtId="181" fontId="3" fillId="0" borderId="12" xfId="9" applyNumberFormat="1" applyFont="1" applyFill="1" applyBorder="1" applyAlignment="1" applyProtection="1">
      <alignment horizontal="right" vertical="center" wrapText="1"/>
    </xf>
    <xf numFmtId="181" fontId="3" fillId="0" borderId="3" xfId="9" applyNumberFormat="1" applyFont="1" applyFill="1" applyBorder="1" applyAlignment="1" applyProtection="1">
      <alignment horizontal="right" vertical="center" wrapText="1"/>
    </xf>
    <xf numFmtId="49" fontId="3" fillId="0" borderId="0" xfId="9" applyNumberFormat="1" applyFont="1" applyFill="1" applyAlignment="1">
      <alignment horizontal="center" vertical="center"/>
    </xf>
    <xf numFmtId="0" fontId="3" fillId="0" borderId="0" xfId="9" applyFont="1" applyFill="1" applyAlignment="1">
      <alignment horizontal="left" vertical="center"/>
    </xf>
    <xf numFmtId="177" fontId="3" fillId="0" borderId="0" xfId="9" applyNumberFormat="1" applyFont="1" applyFill="1" applyAlignment="1">
      <alignment horizontal="center" vertical="center"/>
    </xf>
    <xf numFmtId="49" fontId="3" fillId="2" borderId="0" xfId="9" applyNumberFormat="1" applyFont="1" applyFill="1" applyAlignment="1">
      <alignment horizontal="center" vertical="center"/>
    </xf>
    <xf numFmtId="177" fontId="3" fillId="2" borderId="0" xfId="9" applyNumberFormat="1" applyFont="1" applyFill="1" applyAlignment="1">
      <alignment horizontal="center" vertical="center"/>
    </xf>
    <xf numFmtId="0" fontId="3" fillId="2" borderId="0" xfId="9" applyFont="1" applyFill="1" applyAlignment="1">
      <alignment horizontal="left" vertical="center"/>
    </xf>
    <xf numFmtId="181" fontId="3" fillId="0" borderId="1" xfId="9" applyNumberFormat="1" applyFont="1" applyFill="1" applyBorder="1" applyAlignment="1" applyProtection="1">
      <alignment horizontal="right" vertical="center" wrapText="1"/>
    </xf>
    <xf numFmtId="0" fontId="2" fillId="0" borderId="0" xfId="9" applyFont="1" applyAlignment="1">
      <alignment horizontal="right" vertical="center" wrapText="1"/>
    </xf>
    <xf numFmtId="177" fontId="3" fillId="2" borderId="0" xfId="9" applyNumberFormat="1" applyFont="1" applyFill="1" applyAlignment="1">
      <alignment vertical="center"/>
    </xf>
    <xf numFmtId="0" fontId="2" fillId="0" borderId="11" xfId="9" applyFont="1" applyBorder="1" applyAlignment="1">
      <alignment horizontal="left" vertical="center" wrapText="1"/>
    </xf>
    <xf numFmtId="0" fontId="3" fillId="2" borderId="0" xfId="9" applyFont="1" applyFill="1" applyAlignment="1">
      <alignment vertical="center"/>
    </xf>
    <xf numFmtId="181" fontId="2" fillId="0" borderId="3" xfId="9" applyNumberFormat="1" applyFont="1" applyFill="1" applyBorder="1" applyAlignment="1" applyProtection="1">
      <alignment horizontal="right" vertical="center" wrapText="1"/>
    </xf>
    <xf numFmtId="181" fontId="2" fillId="0" borderId="1" xfId="9" applyNumberFormat="1" applyFont="1" applyFill="1" applyBorder="1" applyAlignment="1" applyProtection="1">
      <alignment horizontal="right" vertical="center" wrapText="1"/>
    </xf>
    <xf numFmtId="0" fontId="2" fillId="0" borderId="0" xfId="9" applyFont="1" applyFill="1" applyAlignment="1">
      <alignment horizontal="centerContinuous" vertical="center"/>
    </xf>
    <xf numFmtId="0" fontId="2" fillId="0" borderId="0" xfId="9" applyFont="1" applyAlignment="1">
      <alignment horizontal="centerContinuous" vertical="center"/>
    </xf>
    <xf numFmtId="0" fontId="2" fillId="0" borderId="0" xfId="15" applyFill="1">
      <alignment vertical="center"/>
    </xf>
    <xf numFmtId="0" fontId="2" fillId="0" borderId="0" xfId="15">
      <alignment vertical="center"/>
    </xf>
    <xf numFmtId="0" fontId="3" fillId="0" borderId="0" xfId="15" applyFont="1" applyAlignment="1">
      <alignment horizontal="right" vertical="center" wrapText="1"/>
    </xf>
    <xf numFmtId="0" fontId="3" fillId="0" borderId="11" xfId="15" applyFont="1" applyBorder="1" applyAlignment="1">
      <alignment horizontal="left" vertical="center" wrapText="1"/>
    </xf>
    <xf numFmtId="0" fontId="3" fillId="0" borderId="0" xfId="15" applyFont="1" applyAlignment="1">
      <alignment horizontal="left" vertical="center" wrapText="1"/>
    </xf>
    <xf numFmtId="0" fontId="3" fillId="2" borderId="1" xfId="15" applyFont="1" applyFill="1" applyBorder="1" applyAlignment="1">
      <alignment horizontal="center" vertical="center" wrapText="1"/>
    </xf>
    <xf numFmtId="0" fontId="3" fillId="2" borderId="8" xfId="15" applyFont="1" applyFill="1" applyBorder="1" applyAlignment="1">
      <alignment horizontal="center" vertical="center" wrapText="1"/>
    </xf>
    <xf numFmtId="0" fontId="3" fillId="2" borderId="7" xfId="15" applyFont="1" applyFill="1" applyBorder="1" applyAlignment="1">
      <alignment horizontal="center" vertical="center" wrapText="1"/>
    </xf>
    <xf numFmtId="49" fontId="3" fillId="0" borderId="1" xfId="7" applyNumberFormat="1" applyFont="1" applyFill="1" applyBorder="1" applyAlignment="1" applyProtection="1">
      <alignment horizontal="center" vertical="center" wrapText="1"/>
    </xf>
    <xf numFmtId="43" fontId="5" fillId="0" borderId="1" xfId="3" applyFont="1" applyFill="1" applyBorder="1" applyAlignment="1" applyProtection="1">
      <alignment vertical="center" wrapText="1"/>
    </xf>
    <xf numFmtId="180" fontId="3" fillId="0" borderId="1" xfId="15" applyNumberFormat="1" applyFont="1" applyFill="1" applyBorder="1" applyAlignment="1" applyProtection="1">
      <alignment vertical="center" wrapText="1"/>
    </xf>
    <xf numFmtId="180" fontId="3" fillId="0" borderId="3" xfId="15" applyNumberFormat="1" applyFont="1" applyFill="1" applyBorder="1" applyAlignment="1" applyProtection="1">
      <alignment vertical="center" wrapText="1"/>
    </xf>
    <xf numFmtId="0" fontId="3" fillId="0" borderId="1" xfId="7" applyFont="1" applyBorder="1" applyAlignment="1">
      <alignment horizontal="center" vertical="center"/>
    </xf>
    <xf numFmtId="49" fontId="3" fillId="0" borderId="1" xfId="7" applyNumberFormat="1" applyFont="1" applyFill="1" applyBorder="1" applyAlignment="1" applyProtection="1">
      <alignment horizontal="center" vertical="center"/>
    </xf>
    <xf numFmtId="43" fontId="3" fillId="0" borderId="1" xfId="3" applyFont="1" applyFill="1" applyBorder="1" applyAlignment="1" applyProtection="1">
      <alignment vertical="center" wrapText="1"/>
    </xf>
    <xf numFmtId="182" fontId="3" fillId="0" borderId="1" xfId="15" applyNumberFormat="1" applyFont="1" applyFill="1" applyBorder="1" applyAlignment="1" applyProtection="1">
      <alignment vertical="center"/>
    </xf>
    <xf numFmtId="182" fontId="3" fillId="0" borderId="1" xfId="15" applyNumberFormat="1" applyFont="1" applyFill="1" applyBorder="1" applyAlignment="1">
      <alignment vertical="center"/>
    </xf>
    <xf numFmtId="0" fontId="3" fillId="0" borderId="0" xfId="15" applyFont="1" applyFill="1" applyAlignment="1">
      <alignment horizontal="centerContinuous" vertical="center"/>
    </xf>
    <xf numFmtId="43" fontId="3" fillId="0" borderId="0" xfId="15" applyNumberFormat="1" applyFont="1" applyAlignment="1">
      <alignment horizontal="left" vertical="center"/>
    </xf>
    <xf numFmtId="0" fontId="3" fillId="0" borderId="0" xfId="15" applyFont="1" applyAlignment="1">
      <alignment horizontal="centerContinuous" vertical="center"/>
    </xf>
    <xf numFmtId="0" fontId="3" fillId="0" borderId="0" xfId="15" applyNumberFormat="1" applyFont="1" applyFill="1" applyAlignment="1" applyProtection="1">
      <alignment vertical="center" wrapText="1"/>
    </xf>
    <xf numFmtId="0" fontId="3" fillId="0" borderId="0" xfId="15" applyNumberFormat="1" applyFont="1" applyFill="1" applyAlignment="1" applyProtection="1">
      <alignment horizontal="right" vertical="center"/>
    </xf>
    <xf numFmtId="0" fontId="3" fillId="0" borderId="11" xfId="15" applyNumberFormat="1" applyFont="1" applyFill="1" applyBorder="1" applyAlignment="1" applyProtection="1">
      <alignment wrapText="1"/>
    </xf>
    <xf numFmtId="0" fontId="3" fillId="0" borderId="11" xfId="15" applyNumberFormat="1" applyFont="1" applyFill="1" applyBorder="1" applyAlignment="1" applyProtection="1">
      <alignment horizontal="right" vertical="center" wrapText="1"/>
    </xf>
    <xf numFmtId="0" fontId="2" fillId="2" borderId="7" xfId="15" applyFill="1" applyBorder="1" applyAlignment="1">
      <alignment horizontal="center" vertical="center"/>
    </xf>
    <xf numFmtId="0" fontId="3" fillId="2" borderId="1" xfId="15" applyFont="1" applyFill="1" applyBorder="1" applyAlignment="1">
      <alignment horizontal="center" vertical="center"/>
    </xf>
    <xf numFmtId="180" fontId="2" fillId="0" borderId="12" xfId="15" applyNumberFormat="1" applyFont="1" applyFill="1" applyBorder="1" applyAlignment="1" applyProtection="1">
      <alignment vertical="center" wrapText="1"/>
    </xf>
    <xf numFmtId="181" fontId="2" fillId="0" borderId="1" xfId="3" applyNumberFormat="1" applyFont="1" applyBorder="1" applyAlignment="1">
      <alignment horizontal="right" vertical="center"/>
    </xf>
    <xf numFmtId="0" fontId="3" fillId="0" borderId="0" xfId="8" applyFont="1" applyAlignment="1">
      <alignment horizontal="center" vertical="center"/>
    </xf>
    <xf numFmtId="0" fontId="2" fillId="0" borderId="0" xfId="8" applyFill="1">
      <alignment vertical="center"/>
    </xf>
    <xf numFmtId="0" fontId="1" fillId="0" borderId="0" xfId="8" applyFont="1">
      <alignment vertical="center"/>
    </xf>
    <xf numFmtId="0" fontId="3" fillId="0" borderId="0" xfId="8" applyFont="1" applyAlignment="1">
      <alignment horizontal="centerContinuous" vertical="center"/>
    </xf>
    <xf numFmtId="0" fontId="2" fillId="0" borderId="0" xfId="8">
      <alignment vertical="center"/>
    </xf>
    <xf numFmtId="0" fontId="3" fillId="0" borderId="11" xfId="8" applyFont="1" applyBorder="1" applyAlignment="1">
      <alignment vertical="center"/>
    </xf>
    <xf numFmtId="0" fontId="3" fillId="0" borderId="0" xfId="8" applyFont="1" applyFill="1" applyAlignment="1">
      <alignment horizontal="center" vertical="center"/>
    </xf>
    <xf numFmtId="0" fontId="3" fillId="2" borderId="1" xfId="8" applyFont="1" applyFill="1" applyBorder="1" applyAlignment="1">
      <alignment horizontal="center" vertical="center" wrapText="1"/>
    </xf>
    <xf numFmtId="0" fontId="3" fillId="2" borderId="7" xfId="8" applyFont="1" applyFill="1" applyBorder="1" applyAlignment="1">
      <alignment horizontal="center" vertical="center" wrapText="1"/>
    </xf>
    <xf numFmtId="49" fontId="3" fillId="0" borderId="12" xfId="7" applyNumberFormat="1" applyFont="1" applyFill="1" applyBorder="1" applyAlignment="1" applyProtection="1">
      <alignment horizontal="left" vertical="center"/>
    </xf>
    <xf numFmtId="43" fontId="1" fillId="0" borderId="1" xfId="3" applyNumberFormat="1" applyFont="1" applyBorder="1" applyAlignment="1">
      <alignment horizontal="right" vertical="center"/>
    </xf>
    <xf numFmtId="43" fontId="2" fillId="0" borderId="1" xfId="3" applyNumberFormat="1" applyFont="1" applyBorder="1" applyAlignment="1">
      <alignment horizontal="right" vertical="center"/>
    </xf>
    <xf numFmtId="179" fontId="3" fillId="0" borderId="0" xfId="8" applyNumberFormat="1" applyFont="1" applyAlignment="1">
      <alignment horizontal="center" vertical="center"/>
    </xf>
    <xf numFmtId="183" fontId="3" fillId="0" borderId="0" xfId="8" applyNumberFormat="1" applyFont="1" applyFill="1" applyAlignment="1" applyProtection="1">
      <alignment horizontal="center" vertical="center"/>
    </xf>
    <xf numFmtId="0" fontId="5" fillId="0" borderId="0" xfId="8" applyFont="1" applyAlignment="1">
      <alignment horizontal="center" vertical="center"/>
    </xf>
    <xf numFmtId="43" fontId="3" fillId="0" borderId="0" xfId="8" applyNumberFormat="1" applyFont="1" applyBorder="1" applyAlignment="1">
      <alignment horizontal="center" vertical="center"/>
    </xf>
    <xf numFmtId="180" fontId="5" fillId="0" borderId="0" xfId="8" applyNumberFormat="1" applyFont="1" applyBorder="1" applyAlignment="1">
      <alignment horizontal="center" vertical="center"/>
    </xf>
    <xf numFmtId="180" fontId="3" fillId="0" borderId="0" xfId="8" applyNumberFormat="1" applyFont="1" applyBorder="1" applyAlignment="1">
      <alignment horizontal="center" vertical="center"/>
    </xf>
    <xf numFmtId="0" fontId="2" fillId="0" borderId="0" xfId="0" applyFont="1"/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3" fontId="1" fillId="0" borderId="1" xfId="3" applyFont="1" applyBorder="1" applyAlignment="1">
      <alignment horizontal="right" vertical="center"/>
    </xf>
    <xf numFmtId="0" fontId="5" fillId="0" borderId="1" xfId="0" applyFont="1" applyBorder="1" applyAlignment="1">
      <alignment horizontal="left"/>
    </xf>
    <xf numFmtId="182" fontId="5" fillId="0" borderId="1" xfId="17" applyNumberFormat="1" applyFont="1" applyFill="1" applyBorder="1" applyAlignment="1">
      <alignment horizontal="left" vertical="center"/>
    </xf>
    <xf numFmtId="182" fontId="5" fillId="0" borderId="1" xfId="0" applyNumberFormat="1" applyFont="1" applyBorder="1" applyAlignment="1">
      <alignment horizontal="left"/>
    </xf>
    <xf numFmtId="182" fontId="5" fillId="0" borderId="1" xfId="7" applyNumberFormat="1" applyFont="1" applyFill="1" applyBorder="1" applyAlignment="1" applyProtection="1">
      <alignment horizontal="left" vertical="center" wrapText="1"/>
    </xf>
    <xf numFmtId="43" fontId="1" fillId="0" borderId="1" xfId="3" applyFont="1" applyBorder="1" applyAlignment="1">
      <alignment horizontal="right"/>
    </xf>
    <xf numFmtId="0" fontId="3" fillId="0" borderId="1" xfId="0" applyFont="1" applyBorder="1" applyAlignment="1">
      <alignment horizontal="left"/>
    </xf>
    <xf numFmtId="182" fontId="3" fillId="0" borderId="1" xfId="17" applyNumberFormat="1" applyFont="1" applyFill="1" applyBorder="1" applyAlignment="1">
      <alignment horizontal="left" vertical="center"/>
    </xf>
    <xf numFmtId="182" fontId="3" fillId="0" borderId="1" xfId="0" applyNumberFormat="1" applyFont="1" applyBorder="1" applyAlignment="1">
      <alignment horizontal="left"/>
    </xf>
    <xf numFmtId="182" fontId="3" fillId="0" borderId="1" xfId="7" applyNumberFormat="1" applyFont="1" applyFill="1" applyBorder="1" applyAlignment="1" applyProtection="1">
      <alignment horizontal="left" vertical="center" wrapText="1"/>
    </xf>
    <xf numFmtId="43" fontId="2" fillId="0" borderId="1" xfId="3" applyFont="1" applyBorder="1" applyAlignment="1">
      <alignment horizontal="right"/>
    </xf>
    <xf numFmtId="43" fontId="2" fillId="0" borderId="1" xfId="3" applyFont="1" applyBorder="1" applyAlignment="1">
      <alignment horizontal="right" vertical="center"/>
    </xf>
    <xf numFmtId="43" fontId="2" fillId="0" borderId="0" xfId="0" applyNumberFormat="1" applyFont="1"/>
    <xf numFmtId="178" fontId="0" fillId="0" borderId="1" xfId="0" applyNumberFormat="1" applyBorder="1" applyAlignment="1">
      <alignment horizontal="center"/>
    </xf>
    <xf numFmtId="178" fontId="17" fillId="0" borderId="1" xfId="0" applyNumberFormat="1" applyFont="1" applyBorder="1" applyAlignment="1">
      <alignment horizontal="center"/>
    </xf>
    <xf numFmtId="178" fontId="11" fillId="0" borderId="1" xfId="0" applyNumberFormat="1" applyFont="1" applyBorder="1" applyAlignment="1">
      <alignment horizontal="center"/>
    </xf>
    <xf numFmtId="43" fontId="2" fillId="0" borderId="1" xfId="3" applyFont="1" applyFill="1" applyBorder="1" applyAlignment="1">
      <alignment horizontal="center" vertical="center"/>
    </xf>
    <xf numFmtId="0" fontId="3" fillId="0" borderId="0" xfId="10" applyFont="1" applyFill="1" applyAlignment="1">
      <alignment horizontal="centerContinuous" vertical="center"/>
    </xf>
    <xf numFmtId="0" fontId="5" fillId="0" borderId="0" xfId="10" applyFont="1" applyAlignment="1">
      <alignment horizontal="centerContinuous" vertical="center"/>
    </xf>
    <xf numFmtId="0" fontId="3" fillId="0" borderId="0" xfId="10" applyFont="1" applyAlignment="1">
      <alignment horizontal="centerContinuous" vertical="center"/>
    </xf>
    <xf numFmtId="0" fontId="2" fillId="0" borderId="0" xfId="10" applyFont="1" applyAlignment="1">
      <alignment horizontal="centerContinuous" vertical="center"/>
    </xf>
    <xf numFmtId="0" fontId="2" fillId="0" borderId="0" xfId="10" applyFont="1" applyAlignment="1">
      <alignment horizontal="right" vertical="center" wrapText="1"/>
    </xf>
    <xf numFmtId="0" fontId="2" fillId="0" borderId="0" xfId="10" applyFont="1" applyAlignment="1">
      <alignment horizontal="left" vertical="center" wrapText="1"/>
    </xf>
    <xf numFmtId="0" fontId="2" fillId="2" borderId="1" xfId="10" applyFont="1" applyFill="1" applyBorder="1" applyAlignment="1">
      <alignment horizontal="center" vertical="center" wrapText="1"/>
    </xf>
    <xf numFmtId="0" fontId="2" fillId="2" borderId="1" xfId="10" applyNumberFormat="1" applyFont="1" applyFill="1" applyBorder="1" applyAlignment="1" applyProtection="1">
      <alignment horizontal="center" vertical="center" wrapText="1"/>
    </xf>
    <xf numFmtId="181" fontId="1" fillId="0" borderId="1" xfId="3" applyNumberFormat="1" applyFont="1" applyBorder="1" applyAlignment="1">
      <alignment horizontal="right" vertical="center"/>
    </xf>
    <xf numFmtId="0" fontId="5" fillId="0" borderId="1" xfId="0" applyFont="1" applyBorder="1" applyAlignment="1">
      <alignment vertical="center"/>
    </xf>
    <xf numFmtId="182" fontId="5" fillId="0" borderId="1" xfId="17" applyNumberFormat="1" applyFont="1" applyFill="1" applyBorder="1" applyAlignment="1">
      <alignment vertical="center"/>
    </xf>
    <xf numFmtId="182" fontId="5" fillId="0" borderId="1" xfId="0" applyNumberFormat="1" applyFont="1" applyBorder="1" applyAlignment="1">
      <alignment vertical="center"/>
    </xf>
    <xf numFmtId="182" fontId="5" fillId="0" borderId="1" xfId="7" applyNumberFormat="1" applyFont="1" applyFill="1" applyBorder="1" applyAlignment="1" applyProtection="1">
      <alignment vertical="center" wrapText="1"/>
    </xf>
    <xf numFmtId="0" fontId="5" fillId="0" borderId="1" xfId="14" applyFont="1" applyBorder="1" applyAlignment="1">
      <alignment vertical="center"/>
    </xf>
    <xf numFmtId="0" fontId="3" fillId="0" borderId="1" xfId="0" applyFont="1" applyBorder="1" applyAlignment="1">
      <alignment vertical="center"/>
    </xf>
    <xf numFmtId="182" fontId="3" fillId="0" borderId="1" xfId="17" applyNumberFormat="1" applyFont="1" applyFill="1" applyBorder="1" applyAlignment="1">
      <alignment vertical="center"/>
    </xf>
    <xf numFmtId="182" fontId="3" fillId="0" borderId="1" xfId="0" applyNumberFormat="1" applyFont="1" applyBorder="1" applyAlignment="1">
      <alignment vertical="center"/>
    </xf>
    <xf numFmtId="182" fontId="3" fillId="0" borderId="1" xfId="7" applyNumberFormat="1" applyFont="1" applyFill="1" applyBorder="1" applyAlignment="1" applyProtection="1">
      <alignment vertical="center" wrapText="1"/>
    </xf>
    <xf numFmtId="0" fontId="3" fillId="0" borderId="1" xfId="14" applyFont="1" applyBorder="1" applyAlignment="1">
      <alignment vertical="center"/>
    </xf>
    <xf numFmtId="0" fontId="3" fillId="0" borderId="1" xfId="10" applyFont="1" applyBorder="1" applyAlignment="1">
      <alignment horizontal="center" vertical="center"/>
    </xf>
    <xf numFmtId="178" fontId="3" fillId="0" borderId="1" xfId="10" applyNumberFormat="1" applyFont="1" applyBorder="1" applyAlignment="1">
      <alignment horizontal="center" vertical="center"/>
    </xf>
    <xf numFmtId="179" fontId="3" fillId="0" borderId="0" xfId="10" applyNumberFormat="1" applyFont="1" applyAlignment="1">
      <alignment horizontal="center" vertical="center"/>
    </xf>
    <xf numFmtId="179" fontId="3" fillId="0" borderId="1" xfId="10" applyNumberFormat="1" applyFont="1" applyBorder="1" applyAlignment="1">
      <alignment horizontal="center" vertical="center"/>
    </xf>
    <xf numFmtId="179" fontId="14" fillId="0" borderId="0" xfId="10" applyNumberFormat="1" applyFont="1" applyAlignment="1">
      <alignment horizontal="centerContinuous" vertical="center"/>
    </xf>
    <xf numFmtId="0" fontId="3" fillId="0" borderId="0" xfId="10" applyFont="1" applyAlignment="1">
      <alignment horizontal="center" vertical="center"/>
    </xf>
    <xf numFmtId="0" fontId="0" fillId="0" borderId="0" xfId="0" applyFont="1"/>
    <xf numFmtId="43" fontId="5" fillId="0" borderId="1" xfId="3" applyNumberFormat="1" applyFont="1" applyBorder="1" applyAlignment="1">
      <alignment vertical="center"/>
    </xf>
    <xf numFmtId="0" fontId="5" fillId="0" borderId="1" xfId="0" applyFont="1" applyBorder="1" applyAlignment="1">
      <alignment horizontal="left" vertical="center"/>
    </xf>
    <xf numFmtId="182" fontId="5" fillId="0" borderId="1" xfId="0" applyNumberFormat="1" applyFont="1" applyBorder="1" applyAlignment="1">
      <alignment horizontal="left" vertical="center"/>
    </xf>
    <xf numFmtId="43" fontId="5" fillId="0" borderId="1" xfId="18" applyNumberFormat="1" applyFont="1" applyBorder="1" applyAlignment="1">
      <alignment horizontal="right" vertical="center"/>
    </xf>
    <xf numFmtId="0" fontId="0" fillId="0" borderId="1" xfId="0" applyFill="1" applyBorder="1"/>
    <xf numFmtId="0" fontId="7" fillId="0" borderId="1" xfId="0" applyFont="1" applyBorder="1"/>
    <xf numFmtId="179" fontId="23" fillId="0" borderId="1" xfId="0" applyNumberFormat="1" applyFont="1" applyBorder="1"/>
    <xf numFmtId="179" fontId="7" fillId="0" borderId="0" xfId="0" applyNumberFormat="1" applyFont="1"/>
    <xf numFmtId="179" fontId="0" fillId="0" borderId="0" xfId="0" applyNumberFormat="1" applyFont="1"/>
    <xf numFmtId="0" fontId="0" fillId="0" borderId="0" xfId="0" applyAlignment="1">
      <alignment wrapText="1"/>
    </xf>
    <xf numFmtId="0" fontId="11" fillId="0" borderId="0" xfId="0" applyFont="1" applyFill="1" applyAlignment="1">
      <alignment wrapText="1"/>
    </xf>
    <xf numFmtId="0" fontId="24" fillId="0" borderId="0" xfId="0" applyFont="1" applyAlignment="1">
      <alignment wrapText="1"/>
    </xf>
    <xf numFmtId="0" fontId="2" fillId="0" borderId="0" xfId="6" applyFont="1" applyAlignment="1">
      <alignment horizontal="centerContinuous" vertical="center" wrapText="1"/>
    </xf>
    <xf numFmtId="0" fontId="2" fillId="0" borderId="0" xfId="6" applyFont="1" applyAlignment="1">
      <alignment vertical="center" wrapText="1"/>
    </xf>
    <xf numFmtId="0" fontId="3" fillId="0" borderId="0" xfId="6" applyFont="1" applyAlignment="1">
      <alignment horizontal="centerContinuous" vertical="center" wrapText="1"/>
    </xf>
    <xf numFmtId="0" fontId="2" fillId="0" borderId="0" xfId="6" applyFont="1" applyAlignment="1">
      <alignment horizontal="right" vertical="center" wrapText="1"/>
    </xf>
    <xf numFmtId="0" fontId="2" fillId="0" borderId="0" xfId="6" applyFont="1" applyAlignment="1">
      <alignment horizontal="left" vertical="center" wrapText="1"/>
    </xf>
    <xf numFmtId="0" fontId="2" fillId="2" borderId="1" xfId="6" applyFont="1" applyFill="1" applyBorder="1" applyAlignment="1">
      <alignment horizontal="center" vertical="center" wrapText="1"/>
    </xf>
    <xf numFmtId="184" fontId="2" fillId="2" borderId="1" xfId="6" applyNumberFormat="1" applyFont="1" applyFill="1" applyBorder="1" applyAlignment="1">
      <alignment horizontal="center" vertical="center" wrapText="1"/>
    </xf>
    <xf numFmtId="49" fontId="14" fillId="0" borderId="1" xfId="7" applyNumberFormat="1" applyFont="1" applyFill="1" applyBorder="1" applyAlignment="1" applyProtection="1">
      <alignment horizontal="left" vertical="center" wrapText="1"/>
    </xf>
    <xf numFmtId="49" fontId="14" fillId="0" borderId="12" xfId="7" applyNumberFormat="1" applyFont="1" applyFill="1" applyBorder="1" applyAlignment="1" applyProtection="1">
      <alignment horizontal="left" vertical="center" wrapText="1"/>
    </xf>
    <xf numFmtId="43" fontId="21" fillId="0" borderId="1" xfId="3" applyNumberFormat="1" applyFont="1" applyBorder="1" applyAlignment="1">
      <alignment horizontal="center" vertical="center"/>
    </xf>
    <xf numFmtId="49" fontId="14" fillId="0" borderId="1" xfId="17" applyNumberFormat="1" applyFont="1" applyFill="1" applyBorder="1" applyAlignment="1">
      <alignment horizontal="center" vertical="center"/>
    </xf>
    <xf numFmtId="0" fontId="10" fillId="0" borderId="1" xfId="6" applyFont="1" applyFill="1" applyBorder="1" applyAlignment="1">
      <alignment horizontal="center" vertical="center" wrapText="1"/>
    </xf>
    <xf numFmtId="43" fontId="10" fillId="0" borderId="1" xfId="3" applyNumberFormat="1" applyFont="1" applyBorder="1" applyAlignment="1">
      <alignment horizontal="center" vertical="center"/>
    </xf>
    <xf numFmtId="43" fontId="10" fillId="0" borderId="1" xfId="3" applyNumberFormat="1" applyFont="1" applyFill="1" applyBorder="1" applyAlignment="1">
      <alignment horizontal="center" vertical="center"/>
    </xf>
    <xf numFmtId="0" fontId="2" fillId="0" borderId="1" xfId="6" applyFont="1" applyBorder="1" applyAlignment="1">
      <alignment horizontal="centerContinuous" vertical="center" wrapText="1"/>
    </xf>
    <xf numFmtId="0" fontId="2" fillId="0" borderId="1" xfId="6" applyFont="1" applyBorder="1" applyAlignment="1">
      <alignment horizontal="center" vertical="center" wrapText="1"/>
    </xf>
    <xf numFmtId="178" fontId="2" fillId="0" borderId="1" xfId="6" applyNumberFormat="1" applyFont="1" applyBorder="1" applyAlignment="1">
      <alignment horizontal="center" vertical="center" wrapText="1"/>
    </xf>
    <xf numFmtId="178" fontId="11" fillId="0" borderId="1" xfId="6" applyNumberFormat="1" applyFont="1" applyBorder="1" applyAlignment="1">
      <alignment horizontal="center" vertical="center" wrapText="1"/>
    </xf>
    <xf numFmtId="0" fontId="25" fillId="0" borderId="1" xfId="6" applyFont="1" applyBorder="1" applyAlignment="1">
      <alignment horizontal="center" vertical="center" wrapText="1"/>
    </xf>
    <xf numFmtId="178" fontId="26" fillId="0" borderId="1" xfId="6" applyNumberFormat="1" applyFont="1" applyBorder="1" applyAlignment="1">
      <alignment horizontal="center" vertical="center" wrapText="1"/>
    </xf>
    <xf numFmtId="178" fontId="13" fillId="0" borderId="1" xfId="6" applyNumberFormat="1" applyFont="1" applyBorder="1" applyAlignment="1">
      <alignment horizontal="center" vertical="center" wrapText="1"/>
    </xf>
    <xf numFmtId="0" fontId="1" fillId="0" borderId="1" xfId="6" applyFont="1" applyFill="1" applyBorder="1" applyAlignment="1">
      <alignment horizontal="center" vertical="center" wrapText="1"/>
    </xf>
    <xf numFmtId="178" fontId="2" fillId="0" borderId="1" xfId="6" applyNumberFormat="1" applyFont="1" applyBorder="1" applyAlignment="1">
      <alignment horizontal="centerContinuous" vertical="center" wrapText="1"/>
    </xf>
    <xf numFmtId="178" fontId="27" fillId="0" borderId="1" xfId="6" applyNumberFormat="1" applyFont="1" applyBorder="1" applyAlignment="1">
      <alignment horizontal="centerContinuous" vertical="center" wrapText="1"/>
    </xf>
    <xf numFmtId="0" fontId="2" fillId="0" borderId="1" xfId="6" applyFont="1" applyFill="1" applyBorder="1" applyAlignment="1">
      <alignment horizontal="center" vertical="center" wrapText="1"/>
    </xf>
    <xf numFmtId="0" fontId="5" fillId="0" borderId="3" xfId="14" applyFont="1" applyBorder="1" applyAlignment="1">
      <alignment horizontal="left" vertical="center"/>
    </xf>
    <xf numFmtId="0" fontId="3" fillId="0" borderId="3" xfId="14" applyFont="1" applyBorder="1" applyAlignment="1">
      <alignment horizontal="left" vertical="center"/>
    </xf>
    <xf numFmtId="178" fontId="2" fillId="0" borderId="1" xfId="6" applyNumberFormat="1" applyFont="1" applyBorder="1" applyAlignment="1">
      <alignment horizontal="right" vertical="center" wrapText="1"/>
    </xf>
    <xf numFmtId="0" fontId="2" fillId="0" borderId="3" xfId="6" applyFont="1" applyBorder="1" applyAlignment="1">
      <alignment horizontal="center" vertical="center" wrapText="1"/>
    </xf>
    <xf numFmtId="178" fontId="17" fillId="0" borderId="1" xfId="6" applyNumberFormat="1" applyFont="1" applyBorder="1" applyAlignment="1">
      <alignment horizontal="right" vertical="center" wrapText="1"/>
    </xf>
    <xf numFmtId="178" fontId="23" fillId="0" borderId="1" xfId="6" applyNumberFormat="1" applyFont="1" applyBorder="1" applyAlignment="1">
      <alignment horizontal="right" vertical="center" wrapText="1"/>
    </xf>
    <xf numFmtId="178" fontId="2" fillId="0" borderId="1" xfId="6" applyNumberFormat="1" applyFont="1" applyBorder="1" applyAlignment="1">
      <alignment vertical="center" wrapText="1"/>
    </xf>
    <xf numFmtId="178" fontId="28" fillId="0" borderId="1" xfId="6" applyNumberFormat="1" applyFont="1" applyBorder="1" applyAlignment="1">
      <alignment horizontal="center" vertical="center" wrapText="1"/>
    </xf>
    <xf numFmtId="0" fontId="2" fillId="0" borderId="0" xfId="6" applyNumberFormat="1" applyFont="1" applyFill="1" applyAlignment="1" applyProtection="1">
      <alignment horizontal="right" vertical="center" wrapText="1"/>
    </xf>
    <xf numFmtId="0" fontId="2" fillId="0" borderId="0" xfId="6" applyNumberFormat="1" applyFont="1" applyFill="1" applyAlignment="1" applyProtection="1">
      <alignment vertical="center" wrapText="1"/>
    </xf>
    <xf numFmtId="0" fontId="2" fillId="0" borderId="0" xfId="6" applyNumberFormat="1" applyFont="1" applyFill="1" applyAlignment="1" applyProtection="1">
      <alignment horizontal="center" wrapText="1"/>
    </xf>
    <xf numFmtId="40" fontId="21" fillId="0" borderId="0" xfId="6" applyNumberFormat="1" applyFont="1" applyFill="1" applyAlignment="1">
      <alignment horizontal="right" vertical="center" wrapText="1"/>
    </xf>
    <xf numFmtId="0" fontId="10" fillId="0" borderId="0" xfId="6" applyFont="1" applyFill="1" applyAlignment="1">
      <alignment horizontal="centerContinuous" vertical="center" wrapText="1"/>
    </xf>
    <xf numFmtId="0" fontId="10" fillId="0" borderId="0" xfId="6" applyFont="1" applyAlignment="1">
      <alignment horizontal="centerContinuous" vertical="center" wrapText="1"/>
    </xf>
    <xf numFmtId="179" fontId="2" fillId="0" borderId="0" xfId="6" applyNumberFormat="1" applyFont="1" applyAlignment="1">
      <alignment horizontal="centerContinuous" vertical="center" wrapText="1"/>
    </xf>
    <xf numFmtId="0" fontId="2" fillId="0" borderId="2" xfId="6" applyFont="1" applyBorder="1" applyAlignment="1">
      <alignment horizontal="center" vertical="center" wrapText="1"/>
    </xf>
    <xf numFmtId="0" fontId="3" fillId="0" borderId="1" xfId="6" applyFont="1" applyBorder="1" applyAlignment="1">
      <alignment horizontal="center" vertical="center" wrapText="1"/>
    </xf>
    <xf numFmtId="179" fontId="2" fillId="0" borderId="1" xfId="6" applyNumberFormat="1" applyFont="1" applyBorder="1" applyAlignment="1">
      <alignment horizontal="right" vertical="center" wrapText="1"/>
    </xf>
    <xf numFmtId="0" fontId="3" fillId="2" borderId="0" xfId="13" applyFont="1" applyFill="1" applyAlignment="1">
      <alignment vertical="center"/>
    </xf>
    <xf numFmtId="0" fontId="2" fillId="0" borderId="0" xfId="13" applyFill="1" applyAlignment="1">
      <alignment vertical="center"/>
    </xf>
    <xf numFmtId="185" fontId="3" fillId="2" borderId="0" xfId="13" applyNumberFormat="1" applyFont="1" applyFill="1" applyAlignment="1">
      <alignment horizontal="center" vertical="center"/>
    </xf>
    <xf numFmtId="176" fontId="3" fillId="2" borderId="0" xfId="13" applyNumberFormat="1" applyFont="1" applyFill="1" applyAlignment="1">
      <alignment horizontal="center" vertical="center"/>
    </xf>
    <xf numFmtId="49" fontId="3" fillId="2" borderId="0" xfId="13" applyNumberFormat="1" applyFont="1" applyFill="1" applyAlignment="1">
      <alignment horizontal="center" vertical="center"/>
    </xf>
    <xf numFmtId="0" fontId="3" fillId="2" borderId="0" xfId="13" applyFont="1" applyFill="1" applyAlignment="1">
      <alignment horizontal="left" vertical="center"/>
    </xf>
    <xf numFmtId="177" fontId="3" fillId="2" borderId="0" xfId="13" applyNumberFormat="1" applyFont="1" applyFill="1" applyAlignment="1">
      <alignment horizontal="center" vertical="center"/>
    </xf>
    <xf numFmtId="0" fontId="2" fillId="0" borderId="0" xfId="13">
      <alignment vertical="center"/>
    </xf>
    <xf numFmtId="0" fontId="3" fillId="0" borderId="0" xfId="13" applyFont="1" applyAlignment="1">
      <alignment horizontal="center" vertical="center" wrapText="1"/>
    </xf>
    <xf numFmtId="185" fontId="3" fillId="2" borderId="0" xfId="13" applyNumberFormat="1" applyFont="1" applyFill="1" applyAlignment="1">
      <alignment vertical="center"/>
    </xf>
    <xf numFmtId="0" fontId="3" fillId="0" borderId="0" xfId="13" applyFont="1" applyFill="1" applyAlignment="1">
      <alignment horizontal="centerContinuous" vertical="center"/>
    </xf>
    <xf numFmtId="0" fontId="3" fillId="2" borderId="1" xfId="13" applyFont="1" applyFill="1" applyBorder="1" applyAlignment="1">
      <alignment horizontal="centerContinuous" vertical="center"/>
    </xf>
    <xf numFmtId="0" fontId="3" fillId="2" borderId="1" xfId="13" applyNumberFormat="1" applyFont="1" applyFill="1" applyBorder="1" applyAlignment="1" applyProtection="1">
      <alignment horizontal="centerContinuous" vertical="center"/>
    </xf>
    <xf numFmtId="0" fontId="3" fillId="0" borderId="7" xfId="13" applyFont="1" applyFill="1" applyBorder="1" applyAlignment="1">
      <alignment horizontal="center" vertical="center" wrapText="1"/>
    </xf>
    <xf numFmtId="0" fontId="3" fillId="2" borderId="7" xfId="13" applyFont="1" applyFill="1" applyBorder="1" applyAlignment="1">
      <alignment horizontal="center" vertical="center" wrapText="1"/>
    </xf>
    <xf numFmtId="0" fontId="3" fillId="2" borderId="1" xfId="13" applyFont="1" applyFill="1" applyBorder="1" applyAlignment="1">
      <alignment horizontal="center" vertical="center" wrapText="1"/>
    </xf>
    <xf numFmtId="0" fontId="3" fillId="0" borderId="1" xfId="13" applyFont="1" applyFill="1" applyBorder="1" applyAlignment="1">
      <alignment horizontal="center" vertical="center" wrapText="1"/>
    </xf>
    <xf numFmtId="49" fontId="5" fillId="0" borderId="12" xfId="7" applyNumberFormat="1" applyFont="1" applyFill="1" applyBorder="1" applyAlignment="1" applyProtection="1">
      <alignment horizontal="left" vertical="center" wrapText="1"/>
    </xf>
    <xf numFmtId="49" fontId="5" fillId="0" borderId="1" xfId="13" applyNumberFormat="1" applyFont="1" applyFill="1" applyBorder="1" applyAlignment="1" applyProtection="1">
      <alignment horizontal="center" vertical="center" wrapText="1"/>
    </xf>
    <xf numFmtId="49" fontId="3" fillId="0" borderId="0" xfId="13" applyNumberFormat="1" applyFont="1" applyFill="1" applyAlignment="1">
      <alignment horizontal="center" vertical="center"/>
    </xf>
    <xf numFmtId="0" fontId="3" fillId="0" borderId="0" xfId="13" applyFont="1" applyFill="1" applyAlignment="1">
      <alignment horizontal="left" vertical="center"/>
    </xf>
    <xf numFmtId="177" fontId="3" fillId="0" borderId="0" xfId="13" applyNumberFormat="1" applyFont="1" applyFill="1" applyAlignment="1">
      <alignment horizontal="center" vertical="center"/>
    </xf>
    <xf numFmtId="179" fontId="3" fillId="2" borderId="0" xfId="13" applyNumberFormat="1" applyFont="1" applyFill="1" applyAlignment="1">
      <alignment horizontal="left" vertical="center"/>
    </xf>
    <xf numFmtId="181" fontId="3" fillId="2" borderId="0" xfId="13" applyNumberFormat="1" applyFont="1" applyFill="1" applyAlignment="1">
      <alignment horizontal="right" vertical="center"/>
    </xf>
    <xf numFmtId="0" fontId="21" fillId="0" borderId="0" xfId="13" applyFont="1" applyFill="1" applyAlignment="1">
      <alignment vertical="center"/>
    </xf>
    <xf numFmtId="0" fontId="3" fillId="2" borderId="0" xfId="13" applyFont="1" applyFill="1" applyAlignment="1">
      <alignment horizontal="center" vertical="center"/>
    </xf>
    <xf numFmtId="49" fontId="14" fillId="0" borderId="2" xfId="13" applyNumberFormat="1" applyFont="1" applyFill="1" applyBorder="1" applyAlignment="1" applyProtection="1">
      <alignment horizontal="center" vertical="center" wrapText="1"/>
    </xf>
    <xf numFmtId="49" fontId="14" fillId="0" borderId="1" xfId="7" applyNumberFormat="1" applyFont="1" applyFill="1" applyBorder="1" applyAlignment="1" applyProtection="1">
      <alignment horizontal="center" vertical="center" wrapText="1"/>
    </xf>
    <xf numFmtId="49" fontId="14" fillId="0" borderId="12" xfId="7" applyNumberFormat="1" applyFont="1" applyFill="1" applyBorder="1" applyAlignment="1" applyProtection="1">
      <alignment horizontal="center" vertical="center" wrapText="1"/>
    </xf>
    <xf numFmtId="178" fontId="21" fillId="0" borderId="1" xfId="3" applyNumberFormat="1" applyFont="1" applyFill="1" applyBorder="1" applyAlignment="1" applyProtection="1">
      <alignment vertical="center"/>
    </xf>
    <xf numFmtId="178" fontId="2" fillId="0" borderId="1" xfId="3" applyNumberFormat="1" applyFont="1" applyFill="1" applyBorder="1" applyAlignment="1" applyProtection="1">
      <alignment vertical="center"/>
    </xf>
    <xf numFmtId="181" fontId="3" fillId="2" borderId="1" xfId="13" applyNumberFormat="1" applyFont="1" applyFill="1" applyBorder="1" applyAlignment="1">
      <alignment vertical="center"/>
    </xf>
    <xf numFmtId="186" fontId="3" fillId="2" borderId="1" xfId="13" applyNumberFormat="1" applyFont="1" applyFill="1" applyBorder="1" applyAlignment="1">
      <alignment vertical="center"/>
    </xf>
    <xf numFmtId="186" fontId="3" fillId="2" borderId="0" xfId="13" applyNumberFormat="1" applyFont="1" applyFill="1" applyAlignment="1">
      <alignment horizontal="center" vertical="center"/>
    </xf>
    <xf numFmtId="0" fontId="3" fillId="0" borderId="11" xfId="13" applyNumberFormat="1" applyFont="1" applyFill="1" applyBorder="1" applyAlignment="1" applyProtection="1">
      <alignment vertical="center"/>
    </xf>
    <xf numFmtId="0" fontId="3" fillId="2" borderId="1" xfId="13" applyFont="1" applyFill="1" applyBorder="1" applyAlignment="1">
      <alignment horizontal="center" vertical="center"/>
    </xf>
    <xf numFmtId="178" fontId="21" fillId="0" borderId="1" xfId="3" applyNumberFormat="1" applyFont="1" applyFill="1" applyBorder="1" applyAlignment="1" applyProtection="1">
      <alignment horizontal="right" vertical="center"/>
    </xf>
    <xf numFmtId="178" fontId="2" fillId="0" borderId="1" xfId="13" applyNumberFormat="1" applyFont="1" applyFill="1" applyBorder="1" applyAlignment="1" applyProtection="1">
      <alignment horizontal="right" vertical="center" wrapText="1"/>
    </xf>
    <xf numFmtId="0" fontId="29" fillId="0" borderId="0" xfId="0" applyNumberFormat="1" applyFont="1" applyFill="1" applyAlignment="1" applyProtection="1">
      <alignment vertical="center"/>
    </xf>
    <xf numFmtId="0" fontId="1" fillId="0" borderId="0" xfId="0" applyNumberFormat="1" applyFont="1" applyFill="1" applyProtection="1"/>
    <xf numFmtId="0" fontId="2" fillId="0" borderId="0" xfId="0" applyNumberFormat="1" applyFont="1" applyFill="1" applyAlignment="1" applyProtection="1">
      <alignment horizontal="right" vertical="top"/>
    </xf>
    <xf numFmtId="0" fontId="5" fillId="0" borderId="11" xfId="0" applyNumberFormat="1" applyFont="1" applyFill="1" applyBorder="1" applyAlignment="1" applyProtection="1">
      <alignment vertical="center"/>
    </xf>
    <xf numFmtId="0" fontId="5" fillId="0" borderId="0" xfId="0" applyNumberFormat="1" applyFont="1" applyFill="1" applyAlignment="1" applyProtection="1">
      <alignment vertical="center"/>
    </xf>
    <xf numFmtId="0" fontId="3" fillId="0" borderId="0" xfId="0" applyNumberFormat="1" applyFont="1" applyFill="1" applyAlignment="1" applyProtection="1">
      <alignment horizontal="right" vertical="center"/>
    </xf>
    <xf numFmtId="0" fontId="5" fillId="2" borderId="1" xfId="0" applyNumberFormat="1" applyFont="1" applyFill="1" applyBorder="1" applyAlignment="1" applyProtection="1">
      <alignment horizontal="centerContinuous" vertical="center"/>
    </xf>
    <xf numFmtId="0" fontId="5" fillId="2" borderId="1" xfId="0" applyNumberFormat="1" applyFont="1" applyFill="1" applyBorder="1" applyAlignment="1" applyProtection="1">
      <alignment horizontal="center" vertical="center" wrapText="1"/>
    </xf>
    <xf numFmtId="0" fontId="5" fillId="2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vertical="center"/>
    </xf>
    <xf numFmtId="4" fontId="3" fillId="0" borderId="1" xfId="0" applyNumberFormat="1" applyFont="1" applyFill="1" applyBorder="1" applyAlignment="1" applyProtection="1">
      <alignment horizontal="right" vertical="center" wrapText="1"/>
    </xf>
    <xf numFmtId="0" fontId="3" fillId="0" borderId="1" xfId="0" applyFont="1" applyFill="1" applyBorder="1" applyAlignment="1">
      <alignment vertical="center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horizontal="center" vertical="center"/>
    </xf>
    <xf numFmtId="178" fontId="5" fillId="0" borderId="1" xfId="3" applyNumberFormat="1" applyFont="1" applyFill="1" applyBorder="1" applyAlignment="1">
      <alignment horizontal="right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178" fontId="3" fillId="0" borderId="1" xfId="3" applyNumberFormat="1" applyFont="1" applyFill="1" applyBorder="1" applyAlignment="1">
      <alignment horizontal="right" vertical="center"/>
    </xf>
    <xf numFmtId="178" fontId="0" fillId="0" borderId="1" xfId="0" applyNumberFormat="1" applyFill="1" applyBorder="1" applyAlignment="1">
      <alignment horizontal="right" vertical="center"/>
    </xf>
    <xf numFmtId="43" fontId="5" fillId="0" borderId="1" xfId="14" applyNumberFormat="1" applyFont="1" applyBorder="1" applyAlignment="1">
      <alignment horizontal="right" vertical="center"/>
    </xf>
    <xf numFmtId="179" fontId="7" fillId="0" borderId="0" xfId="0" applyNumberFormat="1" applyFont="1" applyFill="1"/>
    <xf numFmtId="43" fontId="3" fillId="0" borderId="1" xfId="14" applyNumberFormat="1" applyFont="1" applyBorder="1" applyAlignment="1">
      <alignment horizontal="right" vertical="center"/>
    </xf>
    <xf numFmtId="179" fontId="0" fillId="0" borderId="0" xfId="0" applyNumberFormat="1" applyFill="1"/>
    <xf numFmtId="178" fontId="0" fillId="0" borderId="0" xfId="0" applyNumberFormat="1" applyFill="1"/>
    <xf numFmtId="0" fontId="2" fillId="0" borderId="0" xfId="14" applyFill="1" applyAlignment="1">
      <alignment vertical="center"/>
    </xf>
    <xf numFmtId="0" fontId="1" fillId="0" borderId="0" xfId="14" applyFont="1">
      <alignment vertical="center"/>
    </xf>
    <xf numFmtId="0" fontId="2" fillId="0" borderId="0" xfId="14" applyFont="1">
      <alignment vertical="center"/>
    </xf>
    <xf numFmtId="0" fontId="3" fillId="0" borderId="0" xfId="14" applyFont="1" applyAlignment="1">
      <alignment horizontal="center" vertical="center"/>
    </xf>
    <xf numFmtId="0" fontId="2" fillId="0" borderId="0" xfId="14">
      <alignment vertical="center"/>
    </xf>
    <xf numFmtId="0" fontId="3" fillId="2" borderId="5" xfId="14" applyFont="1" applyFill="1" applyBorder="1" applyAlignment="1">
      <alignment horizontal="center" vertical="center" wrapText="1"/>
    </xf>
    <xf numFmtId="0" fontId="5" fillId="0" borderId="1" xfId="14" applyFont="1" applyBorder="1" applyAlignment="1">
      <alignment horizontal="center" vertical="center"/>
    </xf>
    <xf numFmtId="0" fontId="3" fillId="0" borderId="1" xfId="14" applyFont="1" applyBorder="1" applyAlignment="1">
      <alignment horizontal="center" vertical="center"/>
    </xf>
    <xf numFmtId="43" fontId="5" fillId="0" borderId="1" xfId="0" applyNumberFormat="1" applyFont="1" applyBorder="1" applyAlignment="1">
      <alignment horizontal="right" vertical="center"/>
    </xf>
    <xf numFmtId="43" fontId="3" fillId="0" borderId="1" xfId="0" applyNumberFormat="1" applyFont="1" applyBorder="1" applyAlignment="1">
      <alignment horizontal="right" vertical="center"/>
    </xf>
    <xf numFmtId="0" fontId="3" fillId="0" borderId="0" xfId="12" applyFont="1" applyFill="1" applyAlignment="1">
      <alignment horizontal="centerContinuous" vertical="center"/>
    </xf>
    <xf numFmtId="0" fontId="5" fillId="0" borderId="0" xfId="12" applyFont="1" applyAlignment="1">
      <alignment horizontal="centerContinuous" vertical="center"/>
    </xf>
    <xf numFmtId="0" fontId="2" fillId="0" borderId="0" xfId="12" applyFont="1" applyAlignment="1">
      <alignment horizontal="centerContinuous" vertical="center"/>
    </xf>
    <xf numFmtId="0" fontId="3" fillId="0" borderId="0" xfId="12" applyFont="1" applyAlignment="1">
      <alignment horizontal="centerContinuous" vertical="center"/>
    </xf>
    <xf numFmtId="0" fontId="2" fillId="0" borderId="0" xfId="12" applyFont="1" applyAlignment="1">
      <alignment horizontal="right" vertical="center" wrapText="1"/>
    </xf>
    <xf numFmtId="0" fontId="2" fillId="0" borderId="0" xfId="12" applyFont="1" applyAlignment="1">
      <alignment horizontal="left" vertical="center" wrapText="1"/>
    </xf>
    <xf numFmtId="0" fontId="2" fillId="2" borderId="1" xfId="12" applyFont="1" applyFill="1" applyBorder="1" applyAlignment="1">
      <alignment horizontal="center" vertical="center" wrapText="1"/>
    </xf>
    <xf numFmtId="43" fontId="1" fillId="0" borderId="1" xfId="12" applyNumberFormat="1" applyFont="1" applyFill="1" applyBorder="1" applyAlignment="1" applyProtection="1">
      <alignment horizontal="right" vertical="center"/>
    </xf>
    <xf numFmtId="180" fontId="1" fillId="0" borderId="1" xfId="12" applyNumberFormat="1" applyFont="1" applyBorder="1" applyAlignment="1">
      <alignment horizontal="left" vertical="center"/>
    </xf>
    <xf numFmtId="43" fontId="1" fillId="0" borderId="1" xfId="12" applyNumberFormat="1" applyFont="1" applyBorder="1" applyAlignment="1">
      <alignment horizontal="right" vertical="center"/>
    </xf>
    <xf numFmtId="0" fontId="5" fillId="0" borderId="1" xfId="18" applyFont="1" applyBorder="1" applyAlignment="1">
      <alignment horizontal="left" vertical="center"/>
    </xf>
    <xf numFmtId="180" fontId="2" fillId="0" borderId="1" xfId="12" applyNumberFormat="1" applyFont="1" applyBorder="1" applyAlignment="1">
      <alignment horizontal="left" vertical="center"/>
    </xf>
    <xf numFmtId="43" fontId="2" fillId="0" borderId="1" xfId="12" applyNumberFormat="1" applyFont="1" applyBorder="1" applyAlignment="1">
      <alignment horizontal="right" vertical="center"/>
    </xf>
    <xf numFmtId="0" fontId="17" fillId="0" borderId="0" xfId="12" applyFont="1" applyAlignment="1">
      <alignment horizontal="center" vertical="center"/>
    </xf>
    <xf numFmtId="0" fontId="2" fillId="0" borderId="0" xfId="12" applyNumberFormat="1" applyFont="1" applyFill="1" applyAlignment="1" applyProtection="1">
      <alignment vertical="center" wrapText="1"/>
    </xf>
    <xf numFmtId="0" fontId="2" fillId="0" borderId="11" xfId="12" applyNumberFormat="1" applyFont="1" applyFill="1" applyBorder="1" applyAlignment="1" applyProtection="1">
      <alignment vertical="center"/>
    </xf>
    <xf numFmtId="0" fontId="2" fillId="0" borderId="0" xfId="12" applyFont="1" applyFill="1" applyAlignment="1">
      <alignment horizontal="centerContinuous" vertical="center"/>
    </xf>
    <xf numFmtId="0" fontId="1" fillId="0" borderId="0" xfId="12" applyFont="1" applyAlignment="1">
      <alignment horizontal="centerContinuous" vertical="center"/>
    </xf>
    <xf numFmtId="0" fontId="24" fillId="0" borderId="0" xfId="0" applyFont="1"/>
    <xf numFmtId="180" fontId="10" fillId="0" borderId="1" xfId="12" applyNumberFormat="1" applyFont="1" applyBorder="1" applyAlignment="1">
      <alignment horizontal="left" vertical="center"/>
    </xf>
    <xf numFmtId="43" fontId="19" fillId="0" borderId="1" xfId="18" applyNumberFormat="1" applyFont="1" applyBorder="1" applyAlignment="1">
      <alignment horizontal="right" vertical="center"/>
    </xf>
    <xf numFmtId="43" fontId="10" fillId="0" borderId="1" xfId="3" applyFont="1" applyBorder="1" applyAlignment="1">
      <alignment horizontal="right" vertical="center"/>
    </xf>
    <xf numFmtId="0" fontId="3" fillId="0" borderId="0" xfId="16" applyFont="1" applyAlignment="1">
      <alignment horizontal="center" vertical="center" wrapText="1"/>
    </xf>
    <xf numFmtId="43" fontId="10" fillId="0" borderId="1" xfId="3" applyFont="1" applyBorder="1" applyAlignment="1"/>
    <xf numFmtId="0" fontId="5" fillId="0" borderId="0" xfId="18" applyFont="1" applyAlignment="1">
      <alignment horizontal="centerContinuous" vertical="center"/>
    </xf>
    <xf numFmtId="0" fontId="3" fillId="4" borderId="0" xfId="18" applyFont="1" applyFill="1" applyAlignment="1">
      <alignment horizontal="centerContinuous" vertical="center"/>
    </xf>
    <xf numFmtId="0" fontId="3" fillId="0" borderId="0" xfId="18" applyFont="1" applyAlignment="1">
      <alignment horizontal="centerContinuous" vertical="center"/>
    </xf>
    <xf numFmtId="0" fontId="2" fillId="0" borderId="0" xfId="18">
      <alignment vertical="center"/>
    </xf>
    <xf numFmtId="0" fontId="3" fillId="0" borderId="0" xfId="18" applyFont="1" applyAlignment="1">
      <alignment horizontal="right" vertical="center" wrapText="1"/>
    </xf>
    <xf numFmtId="0" fontId="3" fillId="0" borderId="0" xfId="18" applyFont="1" applyAlignment="1">
      <alignment horizontal="left" vertical="center" wrapText="1"/>
    </xf>
    <xf numFmtId="0" fontId="2" fillId="2" borderId="1" xfId="18" applyFont="1" applyFill="1" applyBorder="1" applyAlignment="1">
      <alignment horizontal="center" vertical="center" wrapText="1"/>
    </xf>
    <xf numFmtId="43" fontId="5" fillId="0" borderId="1" xfId="18" applyNumberFormat="1" applyFont="1" applyFill="1" applyBorder="1" applyAlignment="1" applyProtection="1">
      <alignment horizontal="right" vertical="center"/>
    </xf>
    <xf numFmtId="0" fontId="5" fillId="0" borderId="1" xfId="18" applyFont="1" applyBorder="1" applyAlignment="1">
      <alignment horizontal="centerContinuous" vertical="center"/>
    </xf>
    <xf numFmtId="0" fontId="3" fillId="0" borderId="1" xfId="18" applyFont="1" applyBorder="1" applyAlignment="1">
      <alignment horizontal="centerContinuous" vertical="center"/>
    </xf>
    <xf numFmtId="0" fontId="3" fillId="0" borderId="1" xfId="18" applyFont="1" applyBorder="1" applyAlignment="1">
      <alignment horizontal="left" vertical="center"/>
    </xf>
    <xf numFmtId="43" fontId="3" fillId="0" borderId="1" xfId="18" applyNumberFormat="1" applyFont="1" applyBorder="1" applyAlignment="1">
      <alignment horizontal="right" vertical="center"/>
    </xf>
    <xf numFmtId="179" fontId="31" fillId="0" borderId="0" xfId="18" applyNumberFormat="1" applyFont="1" applyAlignment="1">
      <alignment horizontal="centerContinuous" vertical="center"/>
    </xf>
    <xf numFmtId="179" fontId="3" fillId="0" borderId="1" xfId="18" applyNumberFormat="1" applyFont="1" applyBorder="1" applyAlignment="1">
      <alignment horizontal="left" vertical="center"/>
    </xf>
    <xf numFmtId="0" fontId="3" fillId="4" borderId="1" xfId="18" applyFont="1" applyFill="1" applyBorder="1" applyAlignment="1">
      <alignment horizontal="centerContinuous" vertical="center"/>
    </xf>
    <xf numFmtId="0" fontId="3" fillId="4" borderId="3" xfId="18" applyFont="1" applyFill="1" applyBorder="1" applyAlignment="1">
      <alignment horizontal="left" vertical="center"/>
    </xf>
    <xf numFmtId="179" fontId="3" fillId="4" borderId="1" xfId="18" applyNumberFormat="1" applyFont="1" applyFill="1" applyBorder="1" applyAlignment="1">
      <alignment horizontal="left" vertical="center"/>
    </xf>
    <xf numFmtId="0" fontId="5" fillId="0" borderId="3" xfId="18" applyFont="1" applyBorder="1" applyAlignment="1">
      <alignment horizontal="left" vertical="center"/>
    </xf>
    <xf numFmtId="0" fontId="3" fillId="0" borderId="3" xfId="18" applyFont="1" applyBorder="1" applyAlignment="1">
      <alignment horizontal="left" vertical="center"/>
    </xf>
    <xf numFmtId="178" fontId="3" fillId="4" borderId="1" xfId="18" applyNumberFormat="1" applyFont="1" applyFill="1" applyBorder="1" applyAlignment="1">
      <alignment horizontal="left" vertical="center"/>
    </xf>
    <xf numFmtId="178" fontId="3" fillId="0" borderId="0" xfId="18" applyNumberFormat="1" applyFont="1" applyAlignment="1">
      <alignment horizontal="centerContinuous" vertical="center"/>
    </xf>
    <xf numFmtId="0" fontId="2" fillId="0" borderId="1" xfId="18" applyBorder="1" applyAlignment="1">
      <alignment horizontal="left" vertical="center"/>
    </xf>
    <xf numFmtId="179" fontId="2" fillId="0" borderId="1" xfId="18" applyNumberFormat="1" applyBorder="1" applyAlignment="1">
      <alignment horizontal="left" vertical="center"/>
    </xf>
    <xf numFmtId="178" fontId="2" fillId="4" borderId="1" xfId="18" applyNumberFormat="1" applyFill="1" applyBorder="1" applyAlignment="1">
      <alignment horizontal="left" vertical="center"/>
    </xf>
    <xf numFmtId="178" fontId="2" fillId="0" borderId="0" xfId="18" applyNumberFormat="1">
      <alignment vertical="center"/>
    </xf>
    <xf numFmtId="0" fontId="12" fillId="0" borderId="0" xfId="0" applyFont="1" applyAlignment="1">
      <alignment vertical="center"/>
    </xf>
    <xf numFmtId="43" fontId="5" fillId="0" borderId="1" xfId="0" applyNumberFormat="1" applyFont="1" applyFill="1" applyBorder="1" applyAlignment="1">
      <alignment horizontal="right" vertical="center"/>
    </xf>
    <xf numFmtId="180" fontId="15" fillId="0" borderId="1" xfId="0" applyNumberFormat="1" applyFont="1" applyBorder="1" applyAlignment="1">
      <alignment horizontal="left"/>
    </xf>
    <xf numFmtId="180" fontId="15" fillId="0" borderId="1" xfId="0" applyNumberFormat="1" applyFont="1" applyBorder="1"/>
    <xf numFmtId="43" fontId="32" fillId="0" borderId="1" xfId="0" applyNumberFormat="1" applyFont="1" applyBorder="1" applyAlignment="1">
      <alignment horizontal="right" vertical="center"/>
    </xf>
    <xf numFmtId="178" fontId="19" fillId="0" borderId="1" xfId="16" applyNumberFormat="1" applyFont="1" applyFill="1" applyBorder="1" applyAlignment="1" applyProtection="1">
      <alignment vertical="center"/>
    </xf>
    <xf numFmtId="0" fontId="21" fillId="0" borderId="0" xfId="17" applyFont="1" applyFill="1">
      <alignment vertical="center"/>
    </xf>
    <xf numFmtId="0" fontId="21" fillId="0" borderId="0" xfId="17" applyFont="1">
      <alignment vertical="center"/>
    </xf>
    <xf numFmtId="0" fontId="10" fillId="0" borderId="0" xfId="17" applyFont="1">
      <alignment vertical="center"/>
    </xf>
    <xf numFmtId="0" fontId="3" fillId="0" borderId="0" xfId="17" applyFont="1" applyAlignment="1">
      <alignment horizontal="centerContinuous" vertical="center"/>
    </xf>
    <xf numFmtId="0" fontId="2" fillId="0" borderId="0" xfId="17">
      <alignment vertical="center"/>
    </xf>
    <xf numFmtId="0" fontId="3" fillId="0" borderId="0" xfId="17" applyFont="1" applyAlignment="1">
      <alignment horizontal="right" vertical="center" wrapText="1"/>
    </xf>
    <xf numFmtId="0" fontId="3" fillId="0" borderId="11" xfId="17" applyFont="1" applyBorder="1" applyAlignment="1">
      <alignment horizontal="left" vertical="center" wrapText="1"/>
    </xf>
    <xf numFmtId="0" fontId="3" fillId="0" borderId="0" xfId="17" applyFont="1" applyFill="1" applyAlignment="1">
      <alignment horizontal="left" vertical="center" wrapText="1"/>
    </xf>
    <xf numFmtId="0" fontId="3" fillId="0" borderId="0" xfId="17" applyFont="1" applyAlignment="1">
      <alignment horizontal="left" vertical="center" wrapText="1"/>
    </xf>
    <xf numFmtId="0" fontId="3" fillId="2" borderId="1" xfId="17" applyFont="1" applyFill="1" applyBorder="1" applyAlignment="1">
      <alignment horizontal="center" vertical="center" wrapText="1"/>
    </xf>
    <xf numFmtId="49" fontId="14" fillId="0" borderId="1" xfId="17" applyNumberFormat="1" applyFont="1" applyFill="1" applyBorder="1" applyAlignment="1" applyProtection="1">
      <alignment horizontal="center" vertical="center" wrapText="1"/>
    </xf>
    <xf numFmtId="181" fontId="14" fillId="0" borderId="1" xfId="17" applyNumberFormat="1" applyFont="1" applyBorder="1" applyAlignment="1">
      <alignment horizontal="right" vertical="center"/>
    </xf>
    <xf numFmtId="181" fontId="14" fillId="0" borderId="1" xfId="3" applyNumberFormat="1" applyFont="1" applyFill="1" applyBorder="1" applyAlignment="1" applyProtection="1">
      <alignment vertical="center"/>
    </xf>
    <xf numFmtId="180" fontId="14" fillId="0" borderId="1" xfId="17" applyNumberFormat="1" applyFont="1" applyBorder="1" applyAlignment="1">
      <alignment horizontal="centerContinuous" vertical="center"/>
    </xf>
    <xf numFmtId="180" fontId="14" fillId="0" borderId="1" xfId="17" applyNumberFormat="1" applyFont="1" applyBorder="1" applyAlignment="1">
      <alignment horizontal="left" vertical="center"/>
    </xf>
    <xf numFmtId="180" fontId="19" fillId="0" borderId="1" xfId="17" applyNumberFormat="1" applyFont="1" applyBorder="1" applyAlignment="1">
      <alignment horizontal="centerContinuous" vertical="center"/>
    </xf>
    <xf numFmtId="180" fontId="19" fillId="0" borderId="1" xfId="17" applyNumberFormat="1" applyFont="1" applyBorder="1" applyAlignment="1">
      <alignment horizontal="left" vertical="center"/>
    </xf>
    <xf numFmtId="181" fontId="19" fillId="0" borderId="1" xfId="17" applyNumberFormat="1" applyFont="1" applyBorder="1" applyAlignment="1">
      <alignment horizontal="right" vertical="center"/>
    </xf>
    <xf numFmtId="0" fontId="3" fillId="0" borderId="0" xfId="17" applyFont="1" applyAlignment="1">
      <alignment horizontal="right" vertical="top"/>
    </xf>
    <xf numFmtId="0" fontId="3" fillId="0" borderId="0" xfId="17" applyFont="1" applyAlignment="1">
      <alignment horizontal="center" vertical="center"/>
    </xf>
    <xf numFmtId="0" fontId="2" fillId="2" borderId="1" xfId="17" applyFill="1" applyBorder="1" applyAlignment="1">
      <alignment horizontal="center" vertical="center"/>
    </xf>
    <xf numFmtId="0" fontId="3" fillId="2" borderId="1" xfId="17" applyFont="1" applyFill="1" applyBorder="1" applyAlignment="1">
      <alignment horizontal="center" vertical="center"/>
    </xf>
    <xf numFmtId="179" fontId="19" fillId="0" borderId="1" xfId="17" applyNumberFormat="1" applyFont="1" applyBorder="1" applyAlignment="1">
      <alignment horizontal="right" vertical="center"/>
    </xf>
    <xf numFmtId="0" fontId="2" fillId="0" borderId="0" xfId="7" applyFill="1">
      <alignment vertical="center"/>
    </xf>
    <xf numFmtId="0" fontId="3" fillId="0" borderId="0" xfId="7" applyFont="1" applyAlignment="1">
      <alignment horizontal="centerContinuous" vertical="center"/>
    </xf>
    <xf numFmtId="0" fontId="2" fillId="0" borderId="0" xfId="7">
      <alignment vertical="center"/>
    </xf>
    <xf numFmtId="0" fontId="3" fillId="0" borderId="0" xfId="7" applyFont="1" applyAlignment="1">
      <alignment horizontal="right" vertical="center"/>
    </xf>
    <xf numFmtId="0" fontId="3" fillId="0" borderId="0" xfId="7" applyFont="1" applyAlignment="1">
      <alignment horizontal="left" vertical="center" wrapText="1"/>
    </xf>
    <xf numFmtId="0" fontId="3" fillId="0" borderId="11" xfId="7" applyFont="1" applyBorder="1" applyAlignment="1">
      <alignment horizontal="left" vertical="center" wrapText="1"/>
    </xf>
    <xf numFmtId="0" fontId="3" fillId="2" borderId="1" xfId="7" applyFont="1" applyFill="1" applyBorder="1" applyAlignment="1">
      <alignment horizontal="center" vertical="center" wrapText="1"/>
    </xf>
    <xf numFmtId="0" fontId="3" fillId="2" borderId="7" xfId="7" applyFont="1" applyFill="1" applyBorder="1" applyAlignment="1">
      <alignment horizontal="center" vertical="center" wrapText="1"/>
    </xf>
    <xf numFmtId="0" fontId="5" fillId="2" borderId="7" xfId="7" applyFont="1" applyFill="1" applyBorder="1" applyAlignment="1">
      <alignment horizontal="center" vertical="center" wrapText="1"/>
    </xf>
    <xf numFmtId="43" fontId="5" fillId="2" borderId="7" xfId="3" applyFont="1" applyFill="1" applyBorder="1" applyAlignment="1">
      <alignment horizontal="right" vertical="center"/>
    </xf>
    <xf numFmtId="43" fontId="3" fillId="0" borderId="1" xfId="7" applyNumberFormat="1" applyFont="1" applyFill="1" applyBorder="1" applyAlignment="1" applyProtection="1">
      <alignment horizontal="right" vertical="center"/>
    </xf>
    <xf numFmtId="49" fontId="2" fillId="0" borderId="0" xfId="0" applyNumberFormat="1" applyFont="1" applyFill="1" applyAlignment="1" applyProtection="1">
      <alignment horizontal="right" vertical="top"/>
    </xf>
    <xf numFmtId="0" fontId="3" fillId="2" borderId="7" xfId="7" applyFont="1" applyFill="1" applyBorder="1" applyAlignment="1">
      <alignment horizontal="center" vertical="center"/>
    </xf>
    <xf numFmtId="184" fontId="3" fillId="0" borderId="1" xfId="0" applyNumberFormat="1" applyFont="1" applyFill="1" applyBorder="1" applyAlignment="1" applyProtection="1">
      <alignment vertical="center"/>
    </xf>
    <xf numFmtId="184" fontId="3" fillId="0" borderId="1" xfId="0" applyNumberFormat="1" applyFont="1" applyFill="1" applyBorder="1" applyAlignment="1">
      <alignment vertical="center"/>
    </xf>
    <xf numFmtId="184" fontId="3" fillId="0" borderId="1" xfId="21" applyNumberFormat="1" applyFont="1" applyFill="1" applyBorder="1">
      <alignment vertical="center"/>
    </xf>
    <xf numFmtId="184" fontId="3" fillId="0" borderId="1" xfId="0" applyNumberFormat="1" applyFont="1" applyFill="1" applyBorder="1" applyAlignment="1" applyProtection="1">
      <alignment horizontal="left" vertical="center" wrapText="1"/>
    </xf>
    <xf numFmtId="184" fontId="3" fillId="0" borderId="1" xfId="0" applyNumberFormat="1" applyFont="1" applyFill="1" applyBorder="1" applyAlignment="1" applyProtection="1">
      <alignment horizontal="center" vertical="center"/>
    </xf>
    <xf numFmtId="184" fontId="3" fillId="0" borderId="1" xfId="0" applyNumberFormat="1" applyFont="1" applyFill="1" applyBorder="1" applyAlignment="1">
      <alignment horizontal="center" vertical="center"/>
    </xf>
    <xf numFmtId="187" fontId="0" fillId="0" borderId="0" xfId="0" applyNumberFormat="1" applyFill="1"/>
    <xf numFmtId="179" fontId="0" fillId="4" borderId="0" xfId="0" applyNumberFormat="1" applyFill="1"/>
    <xf numFmtId="43" fontId="37" fillId="0" borderId="1" xfId="3" applyFont="1" applyBorder="1" applyAlignment="1">
      <alignment horizontal="right" vertical="center"/>
    </xf>
    <xf numFmtId="43" fontId="37" fillId="0" borderId="1" xfId="3" applyFont="1" applyFill="1" applyBorder="1" applyAlignment="1">
      <alignment horizontal="center" vertical="center"/>
    </xf>
    <xf numFmtId="43" fontId="7" fillId="0" borderId="0" xfId="0" applyNumberFormat="1" applyFont="1"/>
    <xf numFmtId="43" fontId="37" fillId="0" borderId="1" xfId="3" applyFont="1" applyFill="1" applyBorder="1" applyAlignment="1" applyProtection="1">
      <alignment horizontal="right" vertical="center" wrapText="1"/>
    </xf>
    <xf numFmtId="43" fontId="37" fillId="0" borderId="1" xfId="7" applyNumberFormat="1" applyFont="1" applyBorder="1" applyAlignment="1">
      <alignment horizontal="right" vertical="center"/>
    </xf>
    <xf numFmtId="43" fontId="37" fillId="0" borderId="1" xfId="3" applyFont="1" applyFill="1" applyBorder="1" applyAlignment="1">
      <alignment vertical="center"/>
    </xf>
    <xf numFmtId="43" fontId="36" fillId="0" borderId="3" xfId="3" applyFont="1" applyFill="1" applyBorder="1" applyAlignment="1" applyProtection="1">
      <alignment horizontal="right" vertical="center" wrapText="1"/>
    </xf>
    <xf numFmtId="43" fontId="36" fillId="0" borderId="1" xfId="3" applyFont="1" applyFill="1" applyBorder="1" applyAlignment="1" applyProtection="1">
      <alignment horizontal="right" vertical="center" wrapText="1"/>
    </xf>
    <xf numFmtId="43" fontId="36" fillId="0" borderId="1" xfId="3" applyFont="1" applyFill="1" applyBorder="1" applyAlignment="1">
      <alignment vertical="center"/>
    </xf>
    <xf numFmtId="43" fontId="37" fillId="0" borderId="1" xfId="7" applyNumberFormat="1" applyFont="1" applyBorder="1" applyAlignment="1">
      <alignment vertical="center"/>
    </xf>
    <xf numFmtId="43" fontId="36" fillId="0" borderId="12" xfId="3" applyFont="1" applyFill="1" applyBorder="1" applyAlignment="1" applyProtection="1">
      <alignment horizontal="right" vertical="center" wrapText="1"/>
    </xf>
    <xf numFmtId="43" fontId="37" fillId="0" borderId="12" xfId="3" applyFont="1" applyFill="1" applyBorder="1" applyAlignment="1" applyProtection="1">
      <alignment horizontal="right" vertical="center" wrapText="1"/>
    </xf>
    <xf numFmtId="43" fontId="36" fillId="0" borderId="1" xfId="7" applyNumberFormat="1" applyFont="1" applyBorder="1" applyAlignment="1">
      <alignment vertical="center"/>
    </xf>
    <xf numFmtId="49" fontId="34" fillId="0" borderId="1" xfId="17" applyNumberFormat="1" applyFont="1" applyFill="1" applyBorder="1" applyAlignment="1">
      <alignment vertical="center"/>
    </xf>
    <xf numFmtId="49" fontId="37" fillId="0" borderId="1" xfId="2" applyNumberFormat="1" applyFont="1" applyFill="1" applyBorder="1" applyAlignment="1">
      <alignment vertical="center" wrapText="1"/>
    </xf>
    <xf numFmtId="49" fontId="34" fillId="0" borderId="1" xfId="7" applyNumberFormat="1" applyFont="1" applyFill="1" applyBorder="1" applyAlignment="1" applyProtection="1">
      <alignment vertical="center" wrapText="1"/>
    </xf>
    <xf numFmtId="0" fontId="34" fillId="0" borderId="1" xfId="14" applyFont="1" applyBorder="1" applyAlignment="1">
      <alignment horizontal="left" vertical="center"/>
    </xf>
    <xf numFmtId="43" fontId="34" fillId="0" borderId="1" xfId="3" applyFont="1" applyFill="1" applyBorder="1" applyAlignment="1">
      <alignment vertical="center"/>
    </xf>
    <xf numFmtId="43" fontId="34" fillId="0" borderId="1" xfId="3" applyFont="1" applyBorder="1" applyAlignment="1"/>
    <xf numFmtId="43" fontId="34" fillId="0" borderId="1" xfId="3" applyFont="1" applyBorder="1" applyAlignment="1">
      <alignment horizontal="right"/>
    </xf>
    <xf numFmtId="0" fontId="38" fillId="0" borderId="0" xfId="0" applyFont="1"/>
    <xf numFmtId="0" fontId="35" fillId="0" borderId="1" xfId="14" applyFont="1" applyBorder="1" applyAlignment="1">
      <alignment horizontal="left" vertical="center"/>
    </xf>
    <xf numFmtId="49" fontId="34" fillId="0" borderId="1" xfId="17" applyNumberFormat="1" applyFont="1" applyFill="1" applyBorder="1" applyAlignment="1">
      <alignment horizontal="center" vertical="center"/>
    </xf>
    <xf numFmtId="0" fontId="37" fillId="0" borderId="1" xfId="6" applyFont="1" applyFill="1" applyBorder="1" applyAlignment="1">
      <alignment horizontal="center" vertical="center" wrapText="1"/>
    </xf>
    <xf numFmtId="49" fontId="34" fillId="0" borderId="1" xfId="7" applyNumberFormat="1" applyFont="1" applyFill="1" applyBorder="1" applyAlignment="1" applyProtection="1">
      <alignment horizontal="left" vertical="center" wrapText="1"/>
    </xf>
    <xf numFmtId="43" fontId="37" fillId="0" borderId="1" xfId="3" applyNumberFormat="1" applyFont="1" applyBorder="1" applyAlignment="1">
      <alignment horizontal="center" vertical="center"/>
    </xf>
    <xf numFmtId="0" fontId="37" fillId="0" borderId="0" xfId="6" applyFont="1" applyFill="1" applyAlignment="1">
      <alignment horizontal="centerContinuous" vertical="center" wrapText="1"/>
    </xf>
    <xf numFmtId="0" fontId="38" fillId="0" borderId="0" xfId="0" applyFont="1" applyAlignment="1">
      <alignment wrapText="1"/>
    </xf>
    <xf numFmtId="43" fontId="37" fillId="0" borderId="1" xfId="3" applyNumberFormat="1" applyFont="1" applyFill="1" applyBorder="1" applyAlignment="1">
      <alignment horizontal="center" vertical="center"/>
    </xf>
    <xf numFmtId="0" fontId="37" fillId="0" borderId="0" xfId="6" applyFont="1" applyAlignment="1">
      <alignment horizontal="centerContinuous" vertical="center" wrapText="1"/>
    </xf>
    <xf numFmtId="179" fontId="0" fillId="0" borderId="1" xfId="0" applyNumberFormat="1" applyFill="1" applyBorder="1"/>
    <xf numFmtId="179" fontId="7" fillId="0" borderId="1" xfId="0" applyNumberFormat="1" applyFont="1" applyBorder="1"/>
    <xf numFmtId="178" fontId="0" fillId="0" borderId="0" xfId="0" applyNumberFormat="1" applyFont="1"/>
    <xf numFmtId="0" fontId="41" fillId="0" borderId="0" xfId="16" applyFont="1" applyAlignment="1">
      <alignment horizontal="center" vertical="center" wrapText="1"/>
    </xf>
    <xf numFmtId="177" fontId="41" fillId="2" borderId="0" xfId="16" applyNumberFormat="1" applyFont="1" applyFill="1" applyAlignment="1">
      <alignment horizontal="center" vertical="center"/>
    </xf>
    <xf numFmtId="0" fontId="42" fillId="0" borderId="0" xfId="16" applyFont="1">
      <alignment vertical="center"/>
    </xf>
    <xf numFmtId="0" fontId="42" fillId="0" borderId="0" xfId="16" applyFont="1" applyAlignment="1">
      <alignment horizontal="right" vertical="center" wrapText="1"/>
    </xf>
    <xf numFmtId="177" fontId="41" fillId="2" borderId="0" xfId="16" applyNumberFormat="1" applyFont="1" applyFill="1" applyAlignment="1">
      <alignment vertical="center"/>
    </xf>
    <xf numFmtId="0" fontId="41" fillId="2" borderId="0" xfId="16" applyFont="1" applyFill="1" applyAlignment="1">
      <alignment vertical="center"/>
    </xf>
    <xf numFmtId="0" fontId="42" fillId="0" borderId="11" xfId="16" applyFont="1" applyBorder="1" applyAlignment="1">
      <alignment horizontal="left" vertical="center" wrapText="1"/>
    </xf>
    <xf numFmtId="0" fontId="41" fillId="2" borderId="7" xfId="16" applyFont="1" applyFill="1" applyBorder="1" applyAlignment="1">
      <alignment horizontal="centerContinuous" vertical="center"/>
    </xf>
    <xf numFmtId="0" fontId="41" fillId="2" borderId="14" xfId="16" applyFont="1" applyFill="1" applyBorder="1" applyAlignment="1">
      <alignment horizontal="centerContinuous" vertical="center"/>
    </xf>
    <xf numFmtId="0" fontId="41" fillId="2" borderId="13" xfId="16" applyFont="1" applyFill="1" applyBorder="1" applyAlignment="1">
      <alignment horizontal="centerContinuous" vertical="center"/>
    </xf>
    <xf numFmtId="0" fontId="41" fillId="2" borderId="11" xfId="16" applyFont="1" applyFill="1" applyBorder="1" applyAlignment="1">
      <alignment horizontal="center" vertical="center" wrapText="1"/>
    </xf>
    <xf numFmtId="0" fontId="41" fillId="2" borderId="5" xfId="16" applyFont="1" applyFill="1" applyBorder="1" applyAlignment="1">
      <alignment horizontal="center" vertical="center" wrapText="1"/>
    </xf>
    <xf numFmtId="0" fontId="41" fillId="2" borderId="7" xfId="16" applyFont="1" applyFill="1" applyBorder="1" applyAlignment="1">
      <alignment horizontal="center" vertical="center" wrapText="1"/>
    </xf>
    <xf numFmtId="49" fontId="45" fillId="0" borderId="1" xfId="7" applyNumberFormat="1" applyFont="1" applyFill="1" applyBorder="1" applyAlignment="1" applyProtection="1">
      <alignment horizontal="left" vertical="center" wrapText="1"/>
    </xf>
    <xf numFmtId="178" fontId="45" fillId="0" borderId="1" xfId="16" applyNumberFormat="1" applyFont="1" applyFill="1" applyBorder="1" applyAlignment="1" applyProtection="1">
      <alignment vertical="center"/>
    </xf>
    <xf numFmtId="0" fontId="44" fillId="0" borderId="0" xfId="16" applyFont="1" applyFill="1" applyAlignment="1">
      <alignment vertical="center"/>
    </xf>
    <xf numFmtId="49" fontId="45" fillId="2" borderId="1" xfId="16" applyNumberFormat="1" applyFont="1" applyFill="1" applyBorder="1" applyAlignment="1">
      <alignment horizontal="center" vertical="center"/>
    </xf>
    <xf numFmtId="0" fontId="45" fillId="2" borderId="1" xfId="16" applyFont="1" applyFill="1" applyBorder="1" applyAlignment="1">
      <alignment horizontal="left" vertical="center"/>
    </xf>
    <xf numFmtId="0" fontId="44" fillId="0" borderId="0" xfId="16" applyFont="1">
      <alignment vertical="center"/>
    </xf>
    <xf numFmtId="49" fontId="41" fillId="2" borderId="1" xfId="16" applyNumberFormat="1" applyFont="1" applyFill="1" applyBorder="1" applyAlignment="1">
      <alignment horizontal="center" vertical="center"/>
    </xf>
    <xf numFmtId="0" fontId="41" fillId="2" borderId="1" xfId="16" applyFont="1" applyFill="1" applyBorder="1" applyAlignment="1">
      <alignment horizontal="left" vertical="center"/>
    </xf>
    <xf numFmtId="178" fontId="41" fillId="0" borderId="1" xfId="16" applyNumberFormat="1" applyFont="1" applyFill="1" applyBorder="1" applyAlignment="1" applyProtection="1">
      <alignment vertical="center"/>
    </xf>
    <xf numFmtId="178" fontId="41" fillId="2" borderId="1" xfId="3" applyNumberFormat="1" applyFont="1" applyFill="1" applyBorder="1" applyAlignment="1">
      <alignment vertical="center"/>
    </xf>
    <xf numFmtId="178" fontId="42" fillId="0" borderId="1" xfId="16" applyNumberFormat="1" applyFont="1" applyBorder="1" applyAlignment="1">
      <alignment vertical="center"/>
    </xf>
    <xf numFmtId="178" fontId="41" fillId="0" borderId="1" xfId="16" applyNumberFormat="1" applyFont="1" applyBorder="1" applyAlignment="1">
      <alignment vertical="center"/>
    </xf>
    <xf numFmtId="178" fontId="45" fillId="0" borderId="1" xfId="16" applyNumberFormat="1" applyFont="1" applyBorder="1" applyAlignment="1">
      <alignment vertical="center"/>
    </xf>
    <xf numFmtId="49" fontId="41" fillId="2" borderId="0" xfId="16" applyNumberFormat="1" applyFont="1" applyFill="1" applyAlignment="1">
      <alignment horizontal="center" vertical="center"/>
    </xf>
    <xf numFmtId="0" fontId="41" fillId="2" borderId="0" xfId="16" applyFont="1" applyFill="1" applyAlignment="1">
      <alignment horizontal="left" vertical="center"/>
    </xf>
    <xf numFmtId="0" fontId="42" fillId="0" borderId="0" xfId="16" applyFont="1" applyAlignment="1">
      <alignment horizontal="centerContinuous" vertical="center"/>
    </xf>
    <xf numFmtId="177" fontId="46" fillId="2" borderId="0" xfId="16" applyNumberFormat="1" applyFont="1" applyFill="1" applyAlignment="1">
      <alignment horizontal="center" vertical="center"/>
    </xf>
    <xf numFmtId="49" fontId="45" fillId="0" borderId="1" xfId="17" applyNumberFormat="1" applyFont="1" applyFill="1" applyBorder="1" applyAlignment="1">
      <alignment horizontal="center" vertical="center"/>
    </xf>
    <xf numFmtId="49" fontId="45" fillId="0" borderId="2" xfId="13" applyNumberFormat="1" applyFont="1" applyFill="1" applyBorder="1" applyAlignment="1" applyProtection="1">
      <alignment horizontal="center" vertical="center" wrapText="1"/>
    </xf>
    <xf numFmtId="49" fontId="45" fillId="0" borderId="1" xfId="7" applyNumberFormat="1" applyFont="1" applyFill="1" applyBorder="1" applyAlignment="1" applyProtection="1">
      <alignment horizontal="center" vertical="center" wrapText="1"/>
    </xf>
    <xf numFmtId="49" fontId="45" fillId="0" borderId="12" xfId="7" applyNumberFormat="1" applyFont="1" applyFill="1" applyBorder="1" applyAlignment="1" applyProtection="1">
      <alignment horizontal="center" vertical="center" wrapText="1"/>
    </xf>
    <xf numFmtId="178" fontId="44" fillId="0" borderId="1" xfId="3" applyNumberFormat="1" applyFont="1" applyFill="1" applyBorder="1" applyAlignment="1" applyProtection="1">
      <alignment vertical="center"/>
    </xf>
    <xf numFmtId="178" fontId="44" fillId="0" borderId="1" xfId="3" applyNumberFormat="1" applyFont="1" applyFill="1" applyBorder="1" applyAlignment="1" applyProtection="1">
      <alignment horizontal="right" vertical="center"/>
    </xf>
    <xf numFmtId="49" fontId="41" fillId="0" borderId="1" xfId="17" applyNumberFormat="1" applyFont="1" applyFill="1" applyBorder="1" applyAlignment="1">
      <alignment horizontal="center" vertical="center"/>
    </xf>
    <xf numFmtId="49" fontId="41" fillId="0" borderId="1" xfId="7" applyNumberFormat="1" applyFont="1" applyFill="1" applyBorder="1" applyAlignment="1" applyProtection="1">
      <alignment horizontal="left" vertical="center" wrapText="1"/>
    </xf>
    <xf numFmtId="0" fontId="41" fillId="0" borderId="1" xfId="7" applyFont="1" applyBorder="1" applyAlignment="1">
      <alignment horizontal="left" vertical="center"/>
    </xf>
    <xf numFmtId="178" fontId="42" fillId="0" borderId="1" xfId="3" applyNumberFormat="1" applyFont="1" applyFill="1" applyBorder="1" applyAlignment="1" applyProtection="1">
      <alignment vertical="center"/>
    </xf>
    <xf numFmtId="181" fontId="41" fillId="2" borderId="1" xfId="13" applyNumberFormat="1" applyFont="1" applyFill="1" applyBorder="1" applyAlignment="1">
      <alignment vertical="center"/>
    </xf>
    <xf numFmtId="186" fontId="41" fillId="2" borderId="1" xfId="13" applyNumberFormat="1" applyFont="1" applyFill="1" applyBorder="1" applyAlignment="1">
      <alignment vertical="center"/>
    </xf>
    <xf numFmtId="178" fontId="42" fillId="0" borderId="1" xfId="13" applyNumberFormat="1" applyFont="1" applyFill="1" applyBorder="1" applyAlignment="1" applyProtection="1">
      <alignment horizontal="right" vertical="center" wrapText="1"/>
    </xf>
    <xf numFmtId="0" fontId="42" fillId="0" borderId="3" xfId="6" applyFont="1" applyBorder="1" applyAlignment="1">
      <alignment horizontal="center" vertical="center" wrapText="1"/>
    </xf>
    <xf numFmtId="0" fontId="42" fillId="0" borderId="1" xfId="6" applyFont="1" applyBorder="1" applyAlignment="1">
      <alignment horizontal="center" vertical="center" wrapText="1"/>
    </xf>
    <xf numFmtId="178" fontId="47" fillId="0" borderId="3" xfId="6" applyNumberFormat="1" applyFont="1" applyBorder="1" applyAlignment="1">
      <alignment horizontal="center" vertical="center" wrapText="1"/>
    </xf>
    <xf numFmtId="178" fontId="48" fillId="0" borderId="3" xfId="6" applyNumberFormat="1" applyFont="1" applyBorder="1" applyAlignment="1">
      <alignment horizontal="center" vertical="center" wrapText="1"/>
    </xf>
    <xf numFmtId="178" fontId="41" fillId="2" borderId="0" xfId="16" applyNumberFormat="1" applyFont="1" applyFill="1" applyAlignment="1">
      <alignment horizontal="left" vertical="center"/>
    </xf>
    <xf numFmtId="178" fontId="41" fillId="2" borderId="0" xfId="16" applyNumberFormat="1" applyFont="1" applyFill="1" applyAlignment="1">
      <alignment horizontal="center" vertical="center"/>
    </xf>
    <xf numFmtId="178" fontId="42" fillId="0" borderId="0" xfId="16" applyNumberFormat="1" applyFont="1">
      <alignment vertical="center"/>
    </xf>
    <xf numFmtId="178" fontId="42" fillId="0" borderId="0" xfId="16" applyNumberFormat="1" applyFont="1" applyAlignment="1">
      <alignment horizontal="centerContinuous" vertical="center"/>
    </xf>
    <xf numFmtId="181" fontId="45" fillId="2" borderId="1" xfId="13" applyNumberFormat="1" applyFont="1" applyFill="1" applyBorder="1" applyAlignment="1">
      <alignment vertical="center"/>
    </xf>
    <xf numFmtId="186" fontId="45" fillId="2" borderId="1" xfId="13" applyNumberFormat="1" applyFont="1" applyFill="1" applyBorder="1" applyAlignment="1">
      <alignment vertical="center"/>
    </xf>
    <xf numFmtId="43" fontId="35" fillId="0" borderId="1" xfId="18" applyNumberFormat="1" applyFont="1" applyBorder="1" applyAlignment="1">
      <alignment horizontal="right" vertical="center"/>
    </xf>
    <xf numFmtId="0" fontId="34" fillId="0" borderId="1" xfId="18" applyFont="1" applyBorder="1" applyAlignment="1">
      <alignment horizontal="centerContinuous" vertical="center"/>
    </xf>
    <xf numFmtId="0" fontId="34" fillId="0" borderId="1" xfId="18" applyFont="1" applyBorder="1" applyAlignment="1">
      <alignment horizontal="left" vertical="center"/>
    </xf>
    <xf numFmtId="43" fontId="34" fillId="0" borderId="1" xfId="18" applyNumberFormat="1" applyFont="1" applyBorder="1" applyAlignment="1">
      <alignment horizontal="right" vertical="center"/>
    </xf>
    <xf numFmtId="0" fontId="34" fillId="0" borderId="0" xfId="18" applyFont="1" applyAlignment="1">
      <alignment horizontal="centerContinuous" vertical="center"/>
    </xf>
    <xf numFmtId="0" fontId="35" fillId="0" borderId="1" xfId="0" applyFont="1" applyBorder="1" applyAlignment="1">
      <alignment horizontal="left" vertical="center"/>
    </xf>
    <xf numFmtId="182" fontId="35" fillId="0" borderId="1" xfId="17" applyNumberFormat="1" applyFont="1" applyFill="1" applyBorder="1" applyAlignment="1">
      <alignment horizontal="left" vertical="center"/>
    </xf>
    <xf numFmtId="182" fontId="35" fillId="0" borderId="1" xfId="0" applyNumberFormat="1" applyFont="1" applyBorder="1" applyAlignment="1">
      <alignment horizontal="left" vertical="center"/>
    </xf>
    <xf numFmtId="43" fontId="35" fillId="0" borderId="1" xfId="3" applyNumberFormat="1" applyFont="1" applyBorder="1" applyAlignment="1">
      <alignment vertical="center"/>
    </xf>
    <xf numFmtId="0" fontId="40" fillId="0" borderId="0" xfId="0" applyFont="1"/>
    <xf numFmtId="179" fontId="49" fillId="0" borderId="1" xfId="0" applyNumberFormat="1" applyFont="1" applyBorder="1"/>
    <xf numFmtId="0" fontId="40" fillId="0" borderId="1" xfId="0" applyFont="1" applyBorder="1"/>
    <xf numFmtId="179" fontId="40" fillId="0" borderId="0" xfId="0" applyNumberFormat="1" applyFont="1"/>
    <xf numFmtId="179" fontId="40" fillId="0" borderId="1" xfId="0" applyNumberFormat="1" applyFont="1" applyBorder="1"/>
    <xf numFmtId="178" fontId="40" fillId="0" borderId="0" xfId="0" applyNumberFormat="1" applyFont="1"/>
    <xf numFmtId="182" fontId="35" fillId="0" borderId="1" xfId="7" applyNumberFormat="1" applyFont="1" applyFill="1" applyBorder="1" applyAlignment="1" applyProtection="1">
      <alignment horizontal="left" vertical="center" wrapText="1"/>
    </xf>
    <xf numFmtId="43" fontId="35" fillId="0" borderId="1" xfId="3" applyNumberFormat="1" applyFont="1" applyBorder="1" applyAlignment="1"/>
    <xf numFmtId="179" fontId="40" fillId="0" borderId="1" xfId="0" applyNumberFormat="1" applyFont="1" applyBorder="1" applyAlignment="1">
      <alignment horizontal="right"/>
    </xf>
    <xf numFmtId="179" fontId="51" fillId="0" borderId="1" xfId="0" applyNumberFormat="1" applyFont="1" applyBorder="1"/>
    <xf numFmtId="0" fontId="50" fillId="0" borderId="1" xfId="0" applyFont="1" applyBorder="1" applyAlignment="1">
      <alignment horizontal="left"/>
    </xf>
    <xf numFmtId="0" fontId="50" fillId="0" borderId="1" xfId="0" applyFont="1" applyBorder="1"/>
    <xf numFmtId="43" fontId="34" fillId="0" borderId="1" xfId="0" applyNumberFormat="1" applyFont="1" applyBorder="1" applyAlignment="1">
      <alignment horizontal="right" vertical="center"/>
    </xf>
    <xf numFmtId="49" fontId="34" fillId="0" borderId="1" xfId="0" applyNumberFormat="1" applyFont="1" applyFill="1" applyBorder="1" applyAlignment="1">
      <alignment horizontal="center" vertical="center" wrapText="1"/>
    </xf>
    <xf numFmtId="178" fontId="34" fillId="0" borderId="1" xfId="3" applyNumberFormat="1" applyFont="1" applyFill="1" applyBorder="1" applyAlignment="1">
      <alignment horizontal="right" vertical="center"/>
    </xf>
    <xf numFmtId="0" fontId="38" fillId="0" borderId="0" xfId="0" applyFont="1" applyFill="1"/>
    <xf numFmtId="43" fontId="34" fillId="0" borderId="1" xfId="14" applyNumberFormat="1" applyFont="1" applyBorder="1" applyAlignment="1">
      <alignment horizontal="right" vertical="center"/>
    </xf>
    <xf numFmtId="179" fontId="38" fillId="0" borderId="0" xfId="0" applyNumberFormat="1" applyFont="1" applyFill="1"/>
    <xf numFmtId="178" fontId="38" fillId="0" borderId="0" xfId="0" applyNumberFormat="1" applyFont="1" applyFill="1"/>
    <xf numFmtId="49" fontId="37" fillId="0" borderId="12" xfId="7" applyNumberFormat="1" applyFont="1" applyFill="1" applyBorder="1" applyAlignment="1" applyProtection="1">
      <alignment horizontal="left" vertical="center" wrapText="1"/>
    </xf>
    <xf numFmtId="180" fontId="50" fillId="0" borderId="1" xfId="12" applyNumberFormat="1" applyFont="1" applyBorder="1" applyAlignment="1">
      <alignment horizontal="left" vertical="center"/>
    </xf>
    <xf numFmtId="43" fontId="50" fillId="0" borderId="1" xfId="18" applyNumberFormat="1" applyFont="1" applyBorder="1" applyAlignment="1">
      <alignment horizontal="right" vertical="center"/>
    </xf>
    <xf numFmtId="0" fontId="50" fillId="0" borderId="0" xfId="0" applyFont="1"/>
    <xf numFmtId="180" fontId="37" fillId="0" borderId="1" xfId="12" applyNumberFormat="1" applyFont="1" applyBorder="1" applyAlignment="1">
      <alignment horizontal="left" vertical="center"/>
    </xf>
    <xf numFmtId="43" fontId="37" fillId="0" borderId="1" xfId="3" applyFont="1" applyBorder="1" applyAlignment="1"/>
    <xf numFmtId="43" fontId="37" fillId="0" borderId="1" xfId="3" applyFont="1" applyFill="1" applyBorder="1" applyAlignment="1">
      <alignment horizontal="right" vertical="center"/>
    </xf>
    <xf numFmtId="49" fontId="50" fillId="0" borderId="1" xfId="0" applyNumberFormat="1" applyFont="1" applyFill="1" applyBorder="1" applyAlignment="1">
      <alignment horizontal="left" vertical="center" wrapText="1"/>
    </xf>
    <xf numFmtId="49" fontId="50" fillId="0" borderId="1" xfId="7" applyNumberFormat="1" applyFont="1" applyFill="1" applyBorder="1" applyAlignment="1" applyProtection="1">
      <alignment horizontal="left" vertical="center" wrapText="1"/>
    </xf>
    <xf numFmtId="0" fontId="50" fillId="0" borderId="1" xfId="0" applyNumberFormat="1" applyFont="1" applyFill="1" applyBorder="1" applyAlignment="1">
      <alignment horizontal="left" vertical="center" wrapText="1"/>
    </xf>
    <xf numFmtId="43" fontId="34" fillId="0" borderId="1" xfId="0" applyNumberFormat="1" applyFont="1" applyFill="1" applyBorder="1" applyAlignment="1">
      <alignment horizontal="right" vertical="center"/>
    </xf>
    <xf numFmtId="43" fontId="35" fillId="0" borderId="1" xfId="0" applyNumberFormat="1" applyFont="1" applyBorder="1" applyAlignment="1">
      <alignment horizontal="right" vertical="center"/>
    </xf>
    <xf numFmtId="180" fontId="50" fillId="0" borderId="1" xfId="0" applyNumberFormat="1" applyFont="1" applyBorder="1" applyAlignment="1">
      <alignment horizontal="left"/>
    </xf>
    <xf numFmtId="180" fontId="50" fillId="0" borderId="1" xfId="0" applyNumberFormat="1" applyFont="1" applyBorder="1"/>
    <xf numFmtId="178" fontId="34" fillId="0" borderId="1" xfId="16" applyNumberFormat="1" applyFont="1" applyFill="1" applyBorder="1" applyAlignment="1" applyProtection="1">
      <alignment horizontal="right" vertical="center"/>
    </xf>
    <xf numFmtId="179" fontId="38" fillId="0" borderId="0" xfId="0" applyNumberFormat="1" applyFont="1"/>
    <xf numFmtId="179" fontId="24" fillId="0" borderId="0" xfId="0" applyNumberFormat="1" applyFont="1"/>
    <xf numFmtId="43" fontId="38" fillId="0" borderId="1" xfId="18" applyNumberFormat="1" applyFont="1" applyBorder="1" applyAlignment="1">
      <alignment horizontal="right" vertical="center"/>
    </xf>
    <xf numFmtId="179" fontId="38" fillId="0" borderId="1" xfId="0" applyNumberFormat="1" applyFont="1" applyBorder="1"/>
    <xf numFmtId="0" fontId="51" fillId="0" borderId="1" xfId="0" applyFont="1" applyBorder="1" applyAlignment="1">
      <alignment horizontal="left"/>
    </xf>
    <xf numFmtId="0" fontId="51" fillId="0" borderId="1" xfId="0" applyFont="1" applyBorder="1"/>
    <xf numFmtId="179" fontId="38" fillId="0" borderId="1" xfId="0" applyNumberFormat="1" applyFont="1" applyFill="1" applyBorder="1"/>
    <xf numFmtId="0" fontId="36" fillId="0" borderId="0" xfId="0" applyFont="1"/>
    <xf numFmtId="0" fontId="36" fillId="0" borderId="1" xfId="0" applyFont="1" applyFill="1" applyBorder="1" applyAlignment="1">
      <alignment horizontal="center" vertical="center" wrapText="1"/>
    </xf>
    <xf numFmtId="0" fontId="34" fillId="0" borderId="1" xfId="14" applyFont="1" applyBorder="1" applyAlignment="1">
      <alignment horizontal="center" vertical="center"/>
    </xf>
    <xf numFmtId="0" fontId="37" fillId="0" borderId="0" xfId="14" applyFont="1">
      <alignment vertical="center"/>
    </xf>
    <xf numFmtId="0" fontId="34" fillId="0" borderId="1" xfId="0" applyNumberFormat="1" applyFont="1" applyFill="1" applyBorder="1" applyAlignment="1">
      <alignment horizontal="center" vertical="center" wrapText="1"/>
    </xf>
    <xf numFmtId="0" fontId="50" fillId="0" borderId="1" xfId="0" applyNumberFormat="1" applyFont="1" applyFill="1" applyBorder="1" applyAlignment="1">
      <alignment horizontal="center" vertical="center" wrapText="1"/>
    </xf>
    <xf numFmtId="181" fontId="50" fillId="0" borderId="1" xfId="3" applyNumberFormat="1" applyFont="1" applyBorder="1" applyAlignment="1">
      <alignment horizontal="right" vertical="center"/>
    </xf>
    <xf numFmtId="0" fontId="50" fillId="0" borderId="0" xfId="0" applyFont="1" applyFill="1"/>
    <xf numFmtId="181" fontId="51" fillId="0" borderId="1" xfId="3" applyNumberFormat="1" applyFont="1" applyBorder="1" applyAlignment="1">
      <alignment horizontal="right" vertical="center"/>
    </xf>
    <xf numFmtId="181" fontId="36" fillId="0" borderId="1" xfId="3" applyNumberFormat="1" applyFont="1" applyBorder="1" applyAlignment="1">
      <alignment horizontal="right"/>
    </xf>
    <xf numFmtId="43" fontId="38" fillId="0" borderId="0" xfId="0" applyNumberFormat="1" applyFont="1"/>
    <xf numFmtId="181" fontId="37" fillId="0" borderId="1" xfId="3" applyNumberFormat="1" applyFont="1" applyBorder="1" applyAlignment="1">
      <alignment horizontal="right"/>
    </xf>
    <xf numFmtId="49" fontId="34" fillId="0" borderId="1" xfId="7" applyNumberFormat="1" applyFont="1" applyFill="1" applyBorder="1" applyAlignment="1" applyProtection="1">
      <alignment horizontal="center" vertical="center" wrapText="1"/>
    </xf>
    <xf numFmtId="43" fontId="34" fillId="0" borderId="1" xfId="3" applyFont="1" applyFill="1" applyBorder="1" applyAlignment="1"/>
    <xf numFmtId="43" fontId="34" fillId="0" borderId="1" xfId="3" applyFont="1" applyFill="1" applyBorder="1" applyAlignment="1">
      <alignment horizontal="center" vertical="center"/>
    </xf>
    <xf numFmtId="49" fontId="34" fillId="0" borderId="12" xfId="7" applyNumberFormat="1" applyFont="1" applyFill="1" applyBorder="1" applyAlignment="1" applyProtection="1">
      <alignment horizontal="left" vertical="center"/>
    </xf>
    <xf numFmtId="0" fontId="30" fillId="0" borderId="0" xfId="0" applyNumberFormat="1" applyFont="1" applyFill="1" applyAlignment="1" applyProtection="1">
      <alignment horizontal="center" vertical="center"/>
    </xf>
    <xf numFmtId="0" fontId="5" fillId="0" borderId="11" xfId="0" applyNumberFormat="1" applyFont="1" applyFill="1" applyBorder="1" applyAlignment="1" applyProtection="1">
      <alignment vertical="center"/>
    </xf>
    <xf numFmtId="0" fontId="5" fillId="2" borderId="1" xfId="0" applyNumberFormat="1" applyFont="1" applyFill="1" applyBorder="1" applyAlignment="1" applyProtection="1">
      <alignment horizontal="center" vertical="center"/>
    </xf>
    <xf numFmtId="0" fontId="2" fillId="0" borderId="15" xfId="0" applyNumberFormat="1" applyFont="1" applyFill="1" applyBorder="1" applyAlignment="1" applyProtection="1">
      <alignment horizontal="left" vertical="center"/>
    </xf>
    <xf numFmtId="0" fontId="9" fillId="0" borderId="0" xfId="7" applyNumberFormat="1" applyFont="1" applyFill="1" applyAlignment="1" applyProtection="1">
      <alignment horizontal="center" vertical="center"/>
    </xf>
    <xf numFmtId="0" fontId="3" fillId="0" borderId="11" xfId="7" applyNumberFormat="1" applyFont="1" applyFill="1" applyBorder="1" applyAlignment="1" applyProtection="1">
      <alignment horizontal="right" vertical="center" wrapText="1"/>
    </xf>
    <xf numFmtId="0" fontId="3" fillId="2" borderId="1" xfId="7" applyNumberFormat="1" applyFont="1" applyFill="1" applyBorder="1" applyAlignment="1" applyProtection="1">
      <alignment horizontal="center" vertical="center" wrapText="1"/>
    </xf>
    <xf numFmtId="0" fontId="3" fillId="2" borderId="1" xfId="7" applyFont="1" applyFill="1" applyBorder="1" applyAlignment="1">
      <alignment horizontal="center" vertical="center" wrapText="1"/>
    </xf>
    <xf numFmtId="0" fontId="3" fillId="2" borderId="3" xfId="7" applyFont="1" applyFill="1" applyBorder="1" applyAlignment="1">
      <alignment horizontal="center" vertical="center" wrapText="1"/>
    </xf>
    <xf numFmtId="0" fontId="3" fillId="2" borderId="8" xfId="7" applyFont="1" applyFill="1" applyBorder="1" applyAlignment="1">
      <alignment horizontal="center" vertical="center" wrapText="1"/>
    </xf>
    <xf numFmtId="0" fontId="2" fillId="0" borderId="8" xfId="7" applyNumberFormat="1" applyFont="1" applyFill="1" applyBorder="1" applyAlignment="1" applyProtection="1">
      <alignment vertical="center"/>
    </xf>
    <xf numFmtId="0" fontId="2" fillId="0" borderId="1" xfId="7" applyNumberFormat="1" applyFont="1" applyFill="1" applyBorder="1" applyAlignment="1" applyProtection="1">
      <alignment vertical="center"/>
    </xf>
    <xf numFmtId="0" fontId="9" fillId="0" borderId="0" xfId="17" applyNumberFormat="1" applyFont="1" applyFill="1" applyAlignment="1" applyProtection="1">
      <alignment horizontal="center" vertical="center"/>
    </xf>
    <xf numFmtId="0" fontId="3" fillId="0" borderId="11" xfId="17" applyNumberFormat="1" applyFont="1" applyFill="1" applyBorder="1" applyAlignment="1" applyProtection="1">
      <alignment horizontal="right" vertical="center"/>
    </xf>
    <xf numFmtId="0" fontId="3" fillId="0" borderId="1" xfId="17" applyFont="1" applyFill="1" applyBorder="1" applyAlignment="1">
      <alignment horizontal="center" vertical="center" wrapText="1"/>
    </xf>
    <xf numFmtId="0" fontId="3" fillId="2" borderId="1" xfId="17" applyNumberFormat="1" applyFont="1" applyFill="1" applyBorder="1" applyAlignment="1" applyProtection="1">
      <alignment horizontal="center" vertical="center" wrapText="1"/>
    </xf>
    <xf numFmtId="49" fontId="14" fillId="0" borderId="1" xfId="17" applyNumberFormat="1" applyFont="1" applyFill="1" applyBorder="1" applyAlignment="1" applyProtection="1">
      <alignment horizontal="center" vertical="center" wrapText="1"/>
    </xf>
    <xf numFmtId="0" fontId="3" fillId="2" borderId="1" xfId="17" applyFont="1" applyFill="1" applyBorder="1" applyAlignment="1">
      <alignment horizontal="center" vertical="center" wrapText="1"/>
    </xf>
    <xf numFmtId="49" fontId="3" fillId="2" borderId="1" xfId="17" applyNumberFormat="1" applyFont="1" applyFill="1" applyBorder="1" applyAlignment="1" applyProtection="1">
      <alignment horizontal="center" vertical="center" wrapText="1"/>
    </xf>
    <xf numFmtId="0" fontId="3" fillId="2" borderId="1" xfId="17" applyNumberFormat="1" applyFont="1" applyFill="1" applyBorder="1" applyAlignment="1" applyProtection="1">
      <alignment horizontal="center" vertical="center"/>
    </xf>
    <xf numFmtId="49" fontId="44" fillId="0" borderId="3" xfId="16" applyNumberFormat="1" applyFont="1" applyFill="1" applyBorder="1" applyAlignment="1" applyProtection="1">
      <alignment horizontal="center" vertical="center" wrapText="1"/>
    </xf>
    <xf numFmtId="49" fontId="44" fillId="0" borderId="12" xfId="16" applyNumberFormat="1" applyFont="1" applyFill="1" applyBorder="1" applyAlignment="1" applyProtection="1">
      <alignment horizontal="center" vertical="center" wrapText="1"/>
    </xf>
    <xf numFmtId="49" fontId="44" fillId="0" borderId="2" xfId="16" applyNumberFormat="1" applyFont="1" applyFill="1" applyBorder="1" applyAlignment="1" applyProtection="1">
      <alignment horizontal="center" vertical="center" wrapText="1"/>
    </xf>
    <xf numFmtId="177" fontId="41" fillId="2" borderId="0" xfId="16" applyNumberFormat="1" applyFont="1" applyFill="1" applyAlignment="1">
      <alignment horizontal="left" vertical="center"/>
    </xf>
    <xf numFmtId="0" fontId="41" fillId="2" borderId="3" xfId="16" applyNumberFormat="1" applyFont="1" applyFill="1" applyBorder="1" applyAlignment="1" applyProtection="1">
      <alignment horizontal="center" vertical="center"/>
    </xf>
    <xf numFmtId="0" fontId="41" fillId="2" borderId="3" xfId="16" applyNumberFormat="1" applyFont="1" applyFill="1" applyBorder="1" applyAlignment="1" applyProtection="1">
      <alignment horizontal="center" vertical="center" wrapText="1"/>
    </xf>
    <xf numFmtId="0" fontId="41" fillId="0" borderId="3" xfId="16" applyNumberFormat="1" applyFont="1" applyFill="1" applyBorder="1" applyAlignment="1" applyProtection="1">
      <alignment horizontal="center" vertical="center" wrapText="1"/>
    </xf>
    <xf numFmtId="0" fontId="41" fillId="0" borderId="1" xfId="16" applyNumberFormat="1" applyFont="1" applyFill="1" applyBorder="1" applyAlignment="1" applyProtection="1">
      <alignment horizontal="center" vertical="center" wrapText="1"/>
    </xf>
    <xf numFmtId="0" fontId="41" fillId="2" borderId="1" xfId="16" applyNumberFormat="1" applyFont="1" applyFill="1" applyBorder="1" applyAlignment="1" applyProtection="1">
      <alignment horizontal="center" vertical="center" wrapText="1"/>
    </xf>
    <xf numFmtId="0" fontId="41" fillId="2" borderId="8" xfId="16" applyNumberFormat="1" applyFont="1" applyFill="1" applyBorder="1" applyAlignment="1" applyProtection="1">
      <alignment horizontal="center" vertical="center" wrapText="1"/>
    </xf>
    <xf numFmtId="177" fontId="41" fillId="2" borderId="8" xfId="16" applyNumberFormat="1" applyFont="1" applyFill="1" applyBorder="1" applyAlignment="1" applyProtection="1">
      <alignment horizontal="center" vertical="center" wrapText="1"/>
    </xf>
    <xf numFmtId="177" fontId="41" fillId="2" borderId="1" xfId="16" applyNumberFormat="1" applyFont="1" applyFill="1" applyBorder="1" applyAlignment="1" applyProtection="1">
      <alignment horizontal="center" vertical="center" wrapText="1"/>
    </xf>
    <xf numFmtId="0" fontId="41" fillId="0" borderId="0" xfId="16" applyFont="1" applyAlignment="1">
      <alignment horizontal="center" vertical="center" wrapText="1"/>
    </xf>
    <xf numFmtId="0" fontId="43" fillId="0" borderId="0" xfId="16" applyNumberFormat="1" applyFont="1" applyFill="1" applyAlignment="1" applyProtection="1">
      <alignment horizontal="center" vertical="center"/>
    </xf>
    <xf numFmtId="0" fontId="41" fillId="0" borderId="11" xfId="16" applyFont="1" applyBorder="1" applyAlignment="1">
      <alignment horizontal="left" vertical="center" wrapText="1"/>
    </xf>
    <xf numFmtId="0" fontId="41" fillId="2" borderId="11" xfId="16" applyNumberFormat="1" applyFont="1" applyFill="1" applyBorder="1" applyAlignment="1" applyProtection="1">
      <alignment horizontal="right" vertical="center"/>
    </xf>
    <xf numFmtId="0" fontId="41" fillId="2" borderId="1" xfId="16" applyNumberFormat="1" applyFont="1" applyFill="1" applyBorder="1" applyAlignment="1" applyProtection="1">
      <alignment horizontal="center" vertical="center"/>
    </xf>
    <xf numFmtId="0" fontId="42" fillId="2" borderId="2" xfId="16" applyFont="1" applyFill="1" applyBorder="1" applyAlignment="1">
      <alignment horizontal="center" vertical="center" wrapText="1"/>
    </xf>
    <xf numFmtId="0" fontId="42" fillId="2" borderId="2" xfId="16" applyFont="1" applyFill="1" applyBorder="1" applyAlignment="1" applyProtection="1">
      <alignment horizontal="center" vertical="center" wrapText="1"/>
      <protection locked="0"/>
    </xf>
    <xf numFmtId="0" fontId="42" fillId="2" borderId="1" xfId="16" applyFont="1" applyFill="1" applyBorder="1" applyAlignment="1">
      <alignment horizontal="center" vertical="center" wrapText="1"/>
    </xf>
    <xf numFmtId="0" fontId="42" fillId="2" borderId="8" xfId="16" applyFont="1" applyFill="1" applyBorder="1" applyAlignment="1">
      <alignment horizontal="center" vertical="center" wrapText="1"/>
    </xf>
    <xf numFmtId="0" fontId="41" fillId="2" borderId="7" xfId="16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0" xfId="16" applyFont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3" fillId="0" borderId="11" xfId="0" applyFont="1" applyBorder="1" applyAlignment="1">
      <alignment horizontal="right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5" fillId="0" borderId="1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2" borderId="7" xfId="22" applyFont="1" applyFill="1" applyBorder="1" applyAlignment="1">
      <alignment horizontal="center" vertical="center" wrapText="1"/>
    </xf>
    <xf numFmtId="0" fontId="2" fillId="2" borderId="5" xfId="22" applyFont="1" applyFill="1" applyBorder="1" applyAlignment="1">
      <alignment horizontal="center" vertical="center" wrapText="1"/>
    </xf>
    <xf numFmtId="0" fontId="2" fillId="2" borderId="8" xfId="22" applyFont="1" applyFill="1" applyBorder="1" applyAlignment="1">
      <alignment horizontal="center" vertical="center" wrapText="1"/>
    </xf>
    <xf numFmtId="0" fontId="2" fillId="2" borderId="1" xfId="18" applyNumberFormat="1" applyFont="1" applyFill="1" applyBorder="1" applyAlignment="1" applyProtection="1">
      <alignment horizontal="center" vertical="center" wrapText="1"/>
    </xf>
    <xf numFmtId="0" fontId="2" fillId="2" borderId="1" xfId="22" applyFont="1" applyFill="1" applyBorder="1" applyAlignment="1">
      <alignment horizontal="center" vertical="center" wrapText="1"/>
    </xf>
    <xf numFmtId="49" fontId="1" fillId="0" borderId="3" xfId="18" applyNumberFormat="1" applyFont="1" applyFill="1" applyBorder="1" applyAlignment="1" applyProtection="1">
      <alignment horizontal="center" vertical="center" wrapText="1"/>
    </xf>
    <xf numFmtId="49" fontId="1" fillId="0" borderId="12" xfId="18" applyNumberFormat="1" applyFont="1" applyFill="1" applyBorder="1" applyAlignment="1" applyProtection="1">
      <alignment horizontal="center" vertical="center" wrapText="1"/>
    </xf>
    <xf numFmtId="49" fontId="1" fillId="0" borderId="2" xfId="18" applyNumberFormat="1" applyFont="1" applyFill="1" applyBorder="1" applyAlignment="1" applyProtection="1">
      <alignment horizontal="center" vertical="center" wrapText="1"/>
    </xf>
    <xf numFmtId="0" fontId="3" fillId="0" borderId="0" xfId="18" applyNumberFormat="1" applyFont="1" applyFill="1" applyAlignment="1" applyProtection="1">
      <alignment horizontal="center" vertical="center" wrapText="1"/>
    </xf>
    <xf numFmtId="0" fontId="9" fillId="0" borderId="0" xfId="18" applyNumberFormat="1" applyFont="1" applyFill="1" applyAlignment="1" applyProtection="1">
      <alignment horizontal="center" vertical="center" wrapText="1"/>
    </xf>
    <xf numFmtId="0" fontId="3" fillId="0" borderId="11" xfId="18" applyFont="1" applyBorder="1" applyAlignment="1">
      <alignment horizontal="left" vertical="center" wrapText="1"/>
    </xf>
    <xf numFmtId="0" fontId="3" fillId="0" borderId="11" xfId="18" applyNumberFormat="1" applyFont="1" applyFill="1" applyBorder="1" applyAlignment="1" applyProtection="1">
      <alignment horizontal="center" vertical="center" wrapText="1"/>
    </xf>
    <xf numFmtId="0" fontId="2" fillId="2" borderId="1" xfId="18" applyFont="1" applyFill="1" applyBorder="1" applyAlignment="1">
      <alignment horizontal="center" vertical="center" wrapText="1"/>
    </xf>
    <xf numFmtId="0" fontId="2" fillId="2" borderId="1" xfId="18" applyNumberFormat="1" applyFont="1" applyFill="1" applyBorder="1" applyAlignment="1" applyProtection="1">
      <alignment horizontal="center" vertical="center"/>
    </xf>
    <xf numFmtId="49" fontId="34" fillId="0" borderId="3" xfId="0" applyNumberFormat="1" applyFont="1" applyFill="1" applyBorder="1" applyAlignment="1">
      <alignment horizontal="center" vertical="center" wrapText="1"/>
    </xf>
    <xf numFmtId="49" fontId="34" fillId="0" borderId="12" xfId="0" applyNumberFormat="1" applyFont="1" applyFill="1" applyBorder="1" applyAlignment="1">
      <alignment horizontal="center" vertical="center" wrapText="1"/>
    </xf>
    <xf numFmtId="49" fontId="34" fillId="0" borderId="2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/>
    </xf>
    <xf numFmtId="0" fontId="0" fillId="0" borderId="11" xfId="0" applyBorder="1" applyAlignment="1">
      <alignment horizontal="right"/>
    </xf>
    <xf numFmtId="0" fontId="3" fillId="0" borderId="1" xfId="0" applyFont="1" applyBorder="1" applyAlignment="1">
      <alignment horizontal="center" vertical="center"/>
    </xf>
    <xf numFmtId="0" fontId="2" fillId="2" borderId="1" xfId="12" applyNumberFormat="1" applyFont="1" applyFill="1" applyBorder="1" applyAlignment="1" applyProtection="1">
      <alignment horizontal="center" vertical="center" wrapText="1"/>
    </xf>
    <xf numFmtId="0" fontId="2" fillId="2" borderId="1" xfId="12" applyNumberFormat="1" applyFont="1" applyFill="1" applyBorder="1" applyAlignment="1" applyProtection="1">
      <alignment horizontal="center" vertical="center"/>
    </xf>
    <xf numFmtId="49" fontId="1" fillId="0" borderId="3" xfId="12" applyNumberFormat="1" applyFont="1" applyFill="1" applyBorder="1" applyAlignment="1" applyProtection="1">
      <alignment horizontal="center" vertical="center" wrapText="1"/>
    </xf>
    <xf numFmtId="49" fontId="1" fillId="0" borderId="12" xfId="12" applyNumberFormat="1" applyFont="1" applyFill="1" applyBorder="1" applyAlignment="1" applyProtection="1">
      <alignment horizontal="center" vertical="center" wrapText="1"/>
    </xf>
    <xf numFmtId="49" fontId="1" fillId="0" borderId="2" xfId="12" applyNumberFormat="1" applyFont="1" applyFill="1" applyBorder="1" applyAlignment="1" applyProtection="1">
      <alignment horizontal="center" vertical="center" wrapText="1"/>
    </xf>
    <xf numFmtId="0" fontId="17" fillId="0" borderId="0" xfId="12" applyFont="1" applyAlignment="1">
      <alignment horizontal="center" vertical="center"/>
    </xf>
    <xf numFmtId="0" fontId="2" fillId="0" borderId="0" xfId="12" applyNumberFormat="1" applyFont="1" applyFill="1" applyAlignment="1" applyProtection="1">
      <alignment horizontal="center" vertical="center" wrapText="1"/>
    </xf>
    <xf numFmtId="0" fontId="22" fillId="0" borderId="0" xfId="12" applyNumberFormat="1" applyFont="1" applyFill="1" applyAlignment="1" applyProtection="1">
      <alignment horizontal="center" vertical="center" wrapText="1"/>
    </xf>
    <xf numFmtId="0" fontId="2" fillId="0" borderId="11" xfId="12" applyFont="1" applyBorder="1" applyAlignment="1">
      <alignment horizontal="center" vertical="center" wrapText="1"/>
    </xf>
    <xf numFmtId="0" fontId="2" fillId="0" borderId="11" xfId="12" applyNumberFormat="1" applyFont="1" applyFill="1" applyBorder="1" applyAlignment="1" applyProtection="1">
      <alignment horizontal="center" vertical="center"/>
    </xf>
    <xf numFmtId="0" fontId="2" fillId="2" borderId="1" xfId="12" applyFont="1" applyFill="1" applyBorder="1" applyAlignment="1">
      <alignment horizontal="center" vertical="center" wrapText="1"/>
    </xf>
    <xf numFmtId="0" fontId="36" fillId="0" borderId="1" xfId="0" applyFont="1" applyFill="1" applyBorder="1" applyAlignment="1">
      <alignment horizontal="center" vertical="center" wrapText="1"/>
    </xf>
    <xf numFmtId="0" fontId="36" fillId="0" borderId="1" xfId="0" applyFont="1" applyBorder="1" applyAlignment="1">
      <alignment horizontal="center" vertical="center" wrapText="1"/>
    </xf>
    <xf numFmtId="49" fontId="37" fillId="0" borderId="3" xfId="0" applyNumberFormat="1" applyFont="1" applyFill="1" applyBorder="1" applyAlignment="1">
      <alignment horizontal="center" vertical="center" wrapText="1"/>
    </xf>
    <xf numFmtId="49" fontId="37" fillId="0" borderId="12" xfId="0" applyNumberFormat="1" applyFont="1" applyFill="1" applyBorder="1" applyAlignment="1">
      <alignment horizontal="center" vertical="center" wrapText="1"/>
    </xf>
    <xf numFmtId="49" fontId="37" fillId="0" borderId="2" xfId="0" applyNumberFormat="1" applyFont="1" applyFill="1" applyBorder="1" applyAlignment="1">
      <alignment horizontal="center" vertical="center" wrapText="1"/>
    </xf>
    <xf numFmtId="0" fontId="36" fillId="0" borderId="7" xfId="0" applyFont="1" applyFill="1" applyBorder="1" applyAlignment="1">
      <alignment horizontal="center" vertical="center" wrapText="1"/>
    </xf>
    <xf numFmtId="0" fontId="36" fillId="0" borderId="5" xfId="0" applyFont="1" applyFill="1" applyBorder="1" applyAlignment="1">
      <alignment horizontal="center" vertical="center" wrapText="1"/>
    </xf>
    <xf numFmtId="0" fontId="36" fillId="0" borderId="8" xfId="0" applyFont="1" applyFill="1" applyBorder="1" applyAlignment="1">
      <alignment horizontal="center" vertical="center" wrapText="1"/>
    </xf>
    <xf numFmtId="0" fontId="40" fillId="0" borderId="0" xfId="0" applyFont="1" applyAlignment="1">
      <alignment horizontal="center" vertical="center"/>
    </xf>
    <xf numFmtId="0" fontId="35" fillId="0" borderId="11" xfId="18" applyFont="1" applyBorder="1" applyAlignment="1">
      <alignment horizontal="left" vertical="center" wrapText="1"/>
    </xf>
    <xf numFmtId="0" fontId="36" fillId="0" borderId="11" xfId="0" applyFont="1" applyBorder="1" applyAlignment="1">
      <alignment horizontal="right"/>
    </xf>
    <xf numFmtId="0" fontId="3" fillId="2" borderId="1" xfId="8" applyNumberFormat="1" applyFont="1" applyFill="1" applyBorder="1" applyAlignment="1" applyProtection="1">
      <alignment horizontal="center" vertical="center" wrapText="1"/>
    </xf>
    <xf numFmtId="0" fontId="3" fillId="2" borderId="1" xfId="14" applyNumberFormat="1" applyFont="1" applyFill="1" applyBorder="1" applyAlignment="1" applyProtection="1">
      <alignment horizontal="center" vertical="center" wrapText="1"/>
    </xf>
    <xf numFmtId="0" fontId="3" fillId="2" borderId="1" xfId="8" applyNumberFormat="1" applyFont="1" applyFill="1" applyBorder="1" applyAlignment="1" applyProtection="1">
      <alignment horizontal="center" vertical="center"/>
    </xf>
    <xf numFmtId="0" fontId="3" fillId="2" borderId="12" xfId="14" applyNumberFormat="1" applyFont="1" applyFill="1" applyBorder="1" applyAlignment="1" applyProtection="1">
      <alignment horizontal="center" vertical="center" wrapText="1"/>
    </xf>
    <xf numFmtId="0" fontId="3" fillId="2" borderId="1" xfId="8" applyFont="1" applyFill="1" applyBorder="1" applyAlignment="1">
      <alignment horizontal="center" vertical="center" wrapText="1"/>
    </xf>
    <xf numFmtId="49" fontId="3" fillId="0" borderId="3" xfId="8" applyNumberFormat="1" applyFont="1" applyFill="1" applyBorder="1" applyAlignment="1" applyProtection="1">
      <alignment horizontal="center" vertical="center" wrapText="1"/>
    </xf>
    <xf numFmtId="49" fontId="3" fillId="0" borderId="12" xfId="8" applyNumberFormat="1" applyFont="1" applyFill="1" applyBorder="1" applyAlignment="1" applyProtection="1">
      <alignment horizontal="center" vertical="center" wrapText="1"/>
    </xf>
    <xf numFmtId="49" fontId="3" fillId="0" borderId="2" xfId="8" applyNumberFormat="1" applyFont="1" applyFill="1" applyBorder="1" applyAlignment="1" applyProtection="1">
      <alignment horizontal="center" vertical="center" wrapText="1"/>
    </xf>
    <xf numFmtId="0" fontId="3" fillId="2" borderId="2" xfId="14" applyNumberFormat="1" applyFont="1" applyFill="1" applyBorder="1" applyAlignment="1" applyProtection="1">
      <alignment horizontal="center" vertical="center" wrapText="1"/>
    </xf>
    <xf numFmtId="0" fontId="9" fillId="0" borderId="0" xfId="14" applyNumberFormat="1" applyFont="1" applyFill="1" applyAlignment="1" applyProtection="1">
      <alignment horizontal="center" vertical="center"/>
    </xf>
    <xf numFmtId="0" fontId="3" fillId="0" borderId="11" xfId="14" applyNumberFormat="1" applyFont="1" applyFill="1" applyBorder="1" applyAlignment="1" applyProtection="1">
      <alignment horizontal="right" vertical="center"/>
    </xf>
    <xf numFmtId="0" fontId="3" fillId="2" borderId="7" xfId="14" applyFont="1" applyFill="1" applyBorder="1" applyAlignment="1">
      <alignment horizontal="center" vertical="center" wrapText="1"/>
    </xf>
    <xf numFmtId="0" fontId="3" fillId="2" borderId="14" xfId="14" applyFont="1" applyFill="1" applyBorder="1" applyAlignment="1">
      <alignment horizontal="center" vertical="center" wrapText="1"/>
    </xf>
    <xf numFmtId="49" fontId="3" fillId="0" borderId="3" xfId="14" applyNumberFormat="1" applyFont="1" applyFill="1" applyBorder="1" applyAlignment="1" applyProtection="1">
      <alignment horizontal="center" vertical="center" wrapText="1"/>
    </xf>
    <xf numFmtId="49" fontId="3" fillId="0" borderId="12" xfId="14" applyNumberFormat="1" applyFont="1" applyFill="1" applyBorder="1" applyAlignment="1" applyProtection="1">
      <alignment horizontal="center" vertical="center" wrapText="1"/>
    </xf>
    <xf numFmtId="49" fontId="3" fillId="0" borderId="2" xfId="14" applyNumberFormat="1" applyFont="1" applyFill="1" applyBorder="1" applyAlignment="1" applyProtection="1">
      <alignment horizontal="center" vertical="center" wrapText="1"/>
    </xf>
    <xf numFmtId="0" fontId="3" fillId="2" borderId="1" xfId="14" applyNumberFormat="1" applyFont="1" applyFill="1" applyBorder="1" applyAlignment="1" applyProtection="1">
      <alignment horizontal="center" vertical="center"/>
    </xf>
    <xf numFmtId="0" fontId="0" fillId="0" borderId="11" xfId="0" applyBorder="1" applyAlignment="1">
      <alignment horizontal="center"/>
    </xf>
    <xf numFmtId="0" fontId="2" fillId="0" borderId="15" xfId="0" applyNumberFormat="1" applyFont="1" applyFill="1" applyBorder="1" applyAlignment="1" applyProtection="1">
      <alignment horizontal="left"/>
    </xf>
    <xf numFmtId="0" fontId="3" fillId="2" borderId="1" xfId="13" applyNumberFormat="1" applyFont="1" applyFill="1" applyBorder="1" applyAlignment="1" applyProtection="1">
      <alignment horizontal="center" vertical="center" wrapText="1"/>
    </xf>
    <xf numFmtId="0" fontId="9" fillId="0" borderId="0" xfId="13" applyNumberFormat="1" applyFont="1" applyFill="1" applyAlignment="1" applyProtection="1">
      <alignment horizontal="center" vertical="center"/>
    </xf>
    <xf numFmtId="49" fontId="14" fillId="0" borderId="3" xfId="13" applyNumberFormat="1" applyFont="1" applyFill="1" applyBorder="1" applyAlignment="1" applyProtection="1">
      <alignment horizontal="center" vertical="center" wrapText="1"/>
    </xf>
    <xf numFmtId="49" fontId="14" fillId="0" borderId="2" xfId="13" applyNumberFormat="1" applyFont="1" applyFill="1" applyBorder="1" applyAlignment="1" applyProtection="1">
      <alignment horizontal="center" vertical="center" wrapText="1"/>
    </xf>
    <xf numFmtId="0" fontId="3" fillId="2" borderId="7" xfId="13" applyNumberFormat="1" applyFont="1" applyFill="1" applyBorder="1" applyAlignment="1" applyProtection="1">
      <alignment horizontal="center" vertical="center" wrapText="1"/>
    </xf>
    <xf numFmtId="0" fontId="3" fillId="2" borderId="5" xfId="13" applyNumberFormat="1" applyFont="1" applyFill="1" applyBorder="1" applyAlignment="1" applyProtection="1">
      <alignment horizontal="center" vertical="center" wrapText="1"/>
    </xf>
    <xf numFmtId="0" fontId="3" fillId="2" borderId="8" xfId="13" applyNumberFormat="1" applyFont="1" applyFill="1" applyBorder="1" applyAlignment="1" applyProtection="1">
      <alignment horizontal="center" vertical="center" wrapText="1"/>
    </xf>
    <xf numFmtId="49" fontId="5" fillId="0" borderId="3" xfId="13" applyNumberFormat="1" applyFont="1" applyFill="1" applyBorder="1" applyAlignment="1" applyProtection="1">
      <alignment horizontal="center" vertical="center" wrapText="1"/>
    </xf>
    <xf numFmtId="49" fontId="5" fillId="0" borderId="2" xfId="13" applyNumberFormat="1" applyFont="1" applyFill="1" applyBorder="1" applyAlignment="1" applyProtection="1">
      <alignment horizontal="center" vertical="center" wrapText="1"/>
    </xf>
    <xf numFmtId="0" fontId="2" fillId="2" borderId="1" xfId="6" applyNumberFormat="1" applyFont="1" applyFill="1" applyBorder="1" applyAlignment="1" applyProtection="1">
      <alignment horizontal="center" vertical="center" wrapText="1"/>
    </xf>
    <xf numFmtId="49" fontId="21" fillId="0" borderId="3" xfId="6" applyNumberFormat="1" applyFont="1" applyFill="1" applyBorder="1" applyAlignment="1" applyProtection="1">
      <alignment horizontal="center" vertical="center" wrapText="1"/>
    </xf>
    <xf numFmtId="49" fontId="21" fillId="0" borderId="12" xfId="6" applyNumberFormat="1" applyFont="1" applyFill="1" applyBorder="1" applyAlignment="1" applyProtection="1">
      <alignment horizontal="center" vertical="center" wrapText="1"/>
    </xf>
    <xf numFmtId="49" fontId="21" fillId="0" borderId="2" xfId="6" applyNumberFormat="1" applyFont="1" applyFill="1" applyBorder="1" applyAlignment="1" applyProtection="1">
      <alignment horizontal="center" vertical="center" wrapText="1"/>
    </xf>
    <xf numFmtId="43" fontId="5" fillId="0" borderId="1" xfId="3" applyFont="1" applyFill="1" applyBorder="1" applyAlignment="1" applyProtection="1">
      <alignment horizontal="center" vertical="center" wrapText="1"/>
    </xf>
    <xf numFmtId="0" fontId="22" fillId="0" borderId="0" xfId="6" applyNumberFormat="1" applyFont="1" applyFill="1" applyAlignment="1" applyProtection="1">
      <alignment horizontal="center" vertical="center" wrapText="1"/>
    </xf>
    <xf numFmtId="0" fontId="15" fillId="0" borderId="11" xfId="6" applyFont="1" applyBorder="1" applyAlignment="1">
      <alignment horizontal="left" vertical="center" wrapText="1"/>
    </xf>
    <xf numFmtId="0" fontId="2" fillId="0" borderId="11" xfId="6" applyNumberFormat="1" applyFont="1" applyFill="1" applyBorder="1" applyAlignment="1" applyProtection="1">
      <alignment horizontal="right" vertical="center" wrapText="1"/>
    </xf>
    <xf numFmtId="0" fontId="2" fillId="2" borderId="1" xfId="6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wrapText="1"/>
    </xf>
    <xf numFmtId="0" fontId="3" fillId="0" borderId="12" xfId="0" applyNumberFormat="1" applyFont="1" applyFill="1" applyBorder="1" applyAlignment="1">
      <alignment horizontal="center" wrapText="1"/>
    </xf>
    <xf numFmtId="0" fontId="3" fillId="0" borderId="2" xfId="0" applyNumberFormat="1" applyFont="1" applyFill="1" applyBorder="1" applyAlignment="1">
      <alignment horizontal="center" wrapText="1"/>
    </xf>
    <xf numFmtId="0" fontId="2" fillId="2" borderId="7" xfId="10" applyNumberFormat="1" applyFont="1" applyFill="1" applyBorder="1" applyAlignment="1" applyProtection="1">
      <alignment horizontal="center" vertical="center" wrapText="1"/>
    </xf>
    <xf numFmtId="0" fontId="2" fillId="2" borderId="5" xfId="10" applyNumberFormat="1" applyFont="1" applyFill="1" applyBorder="1" applyAlignment="1" applyProtection="1">
      <alignment horizontal="center" vertical="center" wrapText="1"/>
    </xf>
    <xf numFmtId="0" fontId="2" fillId="2" borderId="8" xfId="10" applyNumberFormat="1" applyFont="1" applyFill="1" applyBorder="1" applyAlignment="1" applyProtection="1">
      <alignment horizontal="center" vertical="center" wrapText="1"/>
    </xf>
    <xf numFmtId="0" fontId="2" fillId="2" borderId="1" xfId="10" applyNumberFormat="1" applyFont="1" applyFill="1" applyBorder="1" applyAlignment="1" applyProtection="1">
      <alignment horizontal="center" vertical="center" wrapText="1"/>
    </xf>
    <xf numFmtId="49" fontId="1" fillId="0" borderId="3" xfId="10" applyNumberFormat="1" applyFont="1" applyFill="1" applyBorder="1" applyAlignment="1" applyProtection="1">
      <alignment horizontal="center" vertical="center" wrapText="1"/>
    </xf>
    <xf numFmtId="49" fontId="1" fillId="0" borderId="12" xfId="10" applyNumberFormat="1" applyFont="1" applyFill="1" applyBorder="1" applyAlignment="1" applyProtection="1">
      <alignment horizontal="center" vertical="center" wrapText="1"/>
    </xf>
    <xf numFmtId="49" fontId="1" fillId="0" borderId="2" xfId="10" applyNumberFormat="1" applyFont="1" applyFill="1" applyBorder="1" applyAlignment="1" applyProtection="1">
      <alignment horizontal="center" vertical="center" wrapText="1"/>
    </xf>
    <xf numFmtId="0" fontId="2" fillId="0" borderId="0" xfId="10" applyNumberFormat="1" applyFont="1" applyFill="1" applyAlignment="1" applyProtection="1">
      <alignment horizontal="right" vertical="center" wrapText="1"/>
    </xf>
    <xf numFmtId="0" fontId="7" fillId="0" borderId="0" xfId="10" applyNumberFormat="1" applyFont="1" applyFill="1" applyAlignment="1" applyProtection="1">
      <alignment horizontal="center" vertical="center"/>
    </xf>
    <xf numFmtId="0" fontId="2" fillId="0" borderId="11" xfId="10" applyFont="1" applyBorder="1" applyAlignment="1">
      <alignment horizontal="left" vertical="center" wrapText="1"/>
    </xf>
    <xf numFmtId="0" fontId="2" fillId="0" borderId="11" xfId="10" applyNumberFormat="1" applyFont="1" applyFill="1" applyBorder="1" applyAlignment="1" applyProtection="1">
      <alignment horizontal="right" vertical="center" wrapText="1"/>
    </xf>
    <xf numFmtId="0" fontId="2" fillId="2" borderId="1" xfId="1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2" fillId="0" borderId="0" xfId="0" applyFont="1" applyAlignment="1">
      <alignment horizontal="center" vertical="center"/>
    </xf>
    <xf numFmtId="0" fontId="2" fillId="0" borderId="11" xfId="0" applyFont="1" applyBorder="1" applyAlignment="1">
      <alignment horizontal="center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1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9" fillId="0" borderId="0" xfId="8" applyNumberFormat="1" applyFont="1" applyFill="1" applyAlignment="1" applyProtection="1">
      <alignment horizontal="center" vertical="center"/>
    </xf>
    <xf numFmtId="0" fontId="3" fillId="0" borderId="11" xfId="8" applyNumberFormat="1" applyFont="1" applyFill="1" applyBorder="1" applyAlignment="1" applyProtection="1">
      <alignment horizontal="right" vertical="center"/>
    </xf>
    <xf numFmtId="0" fontId="50" fillId="0" borderId="1" xfId="0" applyNumberFormat="1" applyFont="1" applyFill="1" applyBorder="1" applyAlignment="1">
      <alignment horizontal="center" vertical="center" wrapText="1"/>
    </xf>
    <xf numFmtId="0" fontId="9" fillId="0" borderId="0" xfId="15" applyNumberFormat="1" applyFont="1" applyFill="1" applyAlignment="1" applyProtection="1">
      <alignment horizontal="center" vertical="center" wrapText="1"/>
    </xf>
    <xf numFmtId="0" fontId="3" fillId="0" borderId="11" xfId="15" applyFont="1" applyBorder="1" applyAlignment="1">
      <alignment horizontal="left" vertical="center" wrapText="1"/>
    </xf>
    <xf numFmtId="0" fontId="3" fillId="2" borderId="1" xfId="15" applyNumberFormat="1" applyFont="1" applyFill="1" applyBorder="1" applyAlignment="1" applyProtection="1">
      <alignment horizontal="center" vertical="center" wrapText="1"/>
    </xf>
    <xf numFmtId="0" fontId="5" fillId="0" borderId="3" xfId="15" applyNumberFormat="1" applyFont="1" applyFill="1" applyBorder="1" applyAlignment="1" applyProtection="1">
      <alignment horizontal="center" vertical="center" wrapText="1"/>
    </xf>
    <xf numFmtId="0" fontId="5" fillId="0" borderId="2" xfId="15" applyNumberFormat="1" applyFont="1" applyFill="1" applyBorder="1" applyAlignment="1" applyProtection="1">
      <alignment horizontal="center" vertical="center" wrapText="1"/>
    </xf>
    <xf numFmtId="0" fontId="3" fillId="2" borderId="1" xfId="15" applyFont="1" applyFill="1" applyBorder="1" applyAlignment="1">
      <alignment horizontal="center" vertical="center" wrapText="1"/>
    </xf>
    <xf numFmtId="49" fontId="3" fillId="2" borderId="1" xfId="15" applyNumberFormat="1" applyFont="1" applyFill="1" applyBorder="1" applyAlignment="1" applyProtection="1">
      <alignment horizontal="center" vertical="center" wrapText="1"/>
    </xf>
    <xf numFmtId="0" fontId="3" fillId="2" borderId="3" xfId="15" applyFont="1" applyFill="1" applyBorder="1" applyAlignment="1">
      <alignment horizontal="center" vertical="center" wrapText="1"/>
    </xf>
    <xf numFmtId="0" fontId="3" fillId="2" borderId="2" xfId="15" applyFont="1" applyFill="1" applyBorder="1" applyAlignment="1">
      <alignment horizontal="center" vertical="center" wrapText="1"/>
    </xf>
    <xf numFmtId="0" fontId="3" fillId="2" borderId="9" xfId="15" applyFont="1" applyFill="1" applyBorder="1" applyAlignment="1">
      <alignment horizontal="center" vertical="center" wrapText="1"/>
    </xf>
    <xf numFmtId="0" fontId="3" fillId="2" borderId="3" xfId="15" applyNumberFormat="1" applyFont="1" applyFill="1" applyBorder="1" applyAlignment="1" applyProtection="1">
      <alignment horizontal="center" vertical="center" wrapText="1"/>
    </xf>
    <xf numFmtId="0" fontId="3" fillId="2" borderId="1" xfId="15" applyNumberFormat="1" applyFont="1" applyFill="1" applyBorder="1" applyAlignment="1" applyProtection="1">
      <alignment horizontal="center" vertical="center"/>
    </xf>
    <xf numFmtId="0" fontId="2" fillId="2" borderId="13" xfId="9" applyFont="1" applyFill="1" applyBorder="1" applyAlignment="1">
      <alignment horizontal="center" vertical="center" wrapText="1"/>
    </xf>
    <xf numFmtId="0" fontId="2" fillId="2" borderId="4" xfId="9" applyFont="1" applyFill="1" applyBorder="1" applyAlignment="1" applyProtection="1">
      <alignment horizontal="center" vertical="center" wrapText="1"/>
      <protection locked="0"/>
    </xf>
    <xf numFmtId="0" fontId="2" fillId="2" borderId="10" xfId="9" applyFont="1" applyFill="1" applyBorder="1" applyAlignment="1">
      <alignment horizontal="center" vertical="center" wrapText="1"/>
    </xf>
    <xf numFmtId="0" fontId="2" fillId="2" borderId="1" xfId="9" applyFont="1" applyFill="1" applyBorder="1" applyAlignment="1">
      <alignment horizontal="center" vertical="center" wrapText="1"/>
    </xf>
    <xf numFmtId="0" fontId="9" fillId="0" borderId="0" xfId="9" applyNumberFormat="1" applyFont="1" applyFill="1" applyAlignment="1" applyProtection="1">
      <alignment horizontal="center" vertical="center"/>
    </xf>
    <xf numFmtId="0" fontId="3" fillId="0" borderId="11" xfId="9" applyNumberFormat="1" applyFont="1" applyFill="1" applyBorder="1" applyAlignment="1" applyProtection="1">
      <alignment horizontal="right" vertical="center"/>
    </xf>
    <xf numFmtId="0" fontId="3" fillId="2" borderId="3" xfId="9" applyNumberFormat="1" applyFont="1" applyFill="1" applyBorder="1" applyAlignment="1" applyProtection="1">
      <alignment horizontal="center" vertical="center"/>
    </xf>
    <xf numFmtId="0" fontId="3" fillId="2" borderId="12" xfId="9" applyNumberFormat="1" applyFont="1" applyFill="1" applyBorder="1" applyAlignment="1" applyProtection="1">
      <alignment horizontal="center" vertical="center"/>
    </xf>
    <xf numFmtId="0" fontId="3" fillId="2" borderId="2" xfId="9" applyNumberFormat="1" applyFont="1" applyFill="1" applyBorder="1" applyAlignment="1" applyProtection="1">
      <alignment horizontal="center" vertical="center"/>
    </xf>
    <xf numFmtId="49" fontId="20" fillId="0" borderId="0" xfId="9" applyNumberFormat="1" applyFont="1" applyFill="1" applyAlignment="1">
      <alignment horizontal="left" vertical="center"/>
    </xf>
    <xf numFmtId="0" fontId="3" fillId="2" borderId="3" xfId="9" applyNumberFormat="1" applyFont="1" applyFill="1" applyBorder="1" applyAlignment="1" applyProtection="1">
      <alignment horizontal="center" vertical="center" wrapText="1"/>
    </xf>
    <xf numFmtId="0" fontId="3" fillId="2" borderId="1" xfId="9" applyNumberFormat="1" applyFont="1" applyFill="1" applyBorder="1" applyAlignment="1" applyProtection="1">
      <alignment horizontal="center" vertical="center" wrapText="1"/>
    </xf>
    <xf numFmtId="0" fontId="3" fillId="2" borderId="11" xfId="9" applyNumberFormat="1" applyFont="1" applyFill="1" applyBorder="1" applyAlignment="1" applyProtection="1">
      <alignment horizontal="center" vertical="center" wrapText="1"/>
    </xf>
    <xf numFmtId="0" fontId="3" fillId="2" borderId="12" xfId="9" applyNumberFormat="1" applyFont="1" applyFill="1" applyBorder="1" applyAlignment="1" applyProtection="1">
      <alignment horizontal="center" vertical="center" wrapText="1"/>
    </xf>
    <xf numFmtId="0" fontId="3" fillId="0" borderId="1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2" fillId="2" borderId="1" xfId="4" applyFont="1" applyFill="1" applyBorder="1" applyAlignment="1">
      <alignment horizontal="center" vertical="center" wrapText="1"/>
    </xf>
    <xf numFmtId="0" fontId="2" fillId="2" borderId="2" xfId="4" applyFont="1" applyFill="1" applyBorder="1" applyAlignment="1">
      <alignment horizontal="center" vertical="center" wrapText="1"/>
    </xf>
    <xf numFmtId="49" fontId="5" fillId="0" borderId="3" xfId="4" applyNumberFormat="1" applyFont="1" applyFill="1" applyBorder="1" applyAlignment="1" applyProtection="1">
      <alignment horizontal="center" vertical="center" wrapText="1"/>
    </xf>
    <xf numFmtId="49" fontId="5" fillId="0" borderId="12" xfId="4" applyNumberFormat="1" applyFont="1" applyFill="1" applyBorder="1" applyAlignment="1" applyProtection="1">
      <alignment horizontal="center" vertical="center" wrapText="1"/>
    </xf>
    <xf numFmtId="49" fontId="5" fillId="0" borderId="2" xfId="4" applyNumberFormat="1" applyFont="1" applyFill="1" applyBorder="1" applyAlignment="1" applyProtection="1">
      <alignment horizontal="center" vertical="center" wrapText="1"/>
    </xf>
    <xf numFmtId="0" fontId="3" fillId="2" borderId="9" xfId="4" applyNumberFormat="1" applyFont="1" applyFill="1" applyBorder="1" applyAlignment="1" applyProtection="1">
      <alignment horizontal="center" vertical="center" wrapText="1"/>
    </xf>
    <xf numFmtId="0" fontId="3" fillId="2" borderId="3" xfId="4" applyNumberFormat="1" applyFont="1" applyFill="1" applyBorder="1" applyAlignment="1" applyProtection="1">
      <alignment horizontal="center" vertical="center" wrapText="1"/>
    </xf>
    <xf numFmtId="0" fontId="3" fillId="2" borderId="12" xfId="4" applyNumberFormat="1" applyFont="1" applyFill="1" applyBorder="1" applyAlignment="1" applyProtection="1">
      <alignment horizontal="center" vertical="center" wrapText="1"/>
    </xf>
    <xf numFmtId="0" fontId="9" fillId="0" borderId="0" xfId="4" applyNumberFormat="1" applyFont="1" applyFill="1" applyAlignment="1" applyProtection="1">
      <alignment horizontal="center" vertical="center"/>
    </xf>
    <xf numFmtId="0" fontId="3" fillId="0" borderId="11" xfId="4" applyNumberFormat="1" applyFont="1" applyFill="1" applyBorder="1" applyAlignment="1" applyProtection="1">
      <alignment horizontal="right" vertical="center"/>
    </xf>
    <xf numFmtId="0" fontId="3" fillId="2" borderId="1" xfId="4" applyNumberFormat="1" applyFont="1" applyFill="1" applyBorder="1" applyAlignment="1" applyProtection="1">
      <alignment horizontal="center" vertical="center" wrapText="1"/>
    </xf>
    <xf numFmtId="0" fontId="3" fillId="2" borderId="2" xfId="4" applyNumberFormat="1" applyFont="1" applyFill="1" applyBorder="1" applyAlignment="1" applyProtection="1">
      <alignment horizontal="center" vertical="center" wrapText="1"/>
    </xf>
    <xf numFmtId="0" fontId="3" fillId="2" borderId="8" xfId="4" applyNumberFormat="1" applyFont="1" applyFill="1" applyBorder="1" applyAlignment="1" applyProtection="1">
      <alignment horizontal="center" vertical="center" wrapText="1"/>
    </xf>
    <xf numFmtId="0" fontId="3" fillId="2" borderId="11" xfId="4" applyNumberFormat="1" applyFont="1" applyFill="1" applyBorder="1" applyAlignment="1" applyProtection="1">
      <alignment horizontal="center" vertical="center" wrapText="1"/>
    </xf>
    <xf numFmtId="0" fontId="3" fillId="2" borderId="1" xfId="2" applyNumberFormat="1" applyFont="1" applyFill="1" applyBorder="1" applyAlignment="1" applyProtection="1">
      <alignment horizontal="center" vertical="center" wrapText="1"/>
    </xf>
    <xf numFmtId="0" fontId="3" fillId="2" borderId="1" xfId="2" applyNumberFormat="1" applyFont="1" applyFill="1" applyBorder="1" applyAlignment="1" applyProtection="1">
      <alignment horizontal="center" vertical="center"/>
    </xf>
    <xf numFmtId="0" fontId="18" fillId="0" borderId="0" xfId="2" applyNumberFormat="1" applyFont="1" applyFill="1" applyAlignment="1" applyProtection="1">
      <alignment horizontal="center" vertical="center" wrapText="1"/>
    </xf>
    <xf numFmtId="0" fontId="2" fillId="0" borderId="11" xfId="2" applyFont="1" applyBorder="1" applyAlignment="1">
      <alignment horizontal="right" vertical="center"/>
    </xf>
    <xf numFmtId="0" fontId="2" fillId="0" borderId="11" xfId="2" applyBorder="1" applyAlignment="1">
      <alignment horizontal="right" vertical="center"/>
    </xf>
    <xf numFmtId="0" fontId="11" fillId="0" borderId="0" xfId="2" applyFont="1" applyAlignment="1">
      <alignment horizontal="center" vertical="center" wrapText="1"/>
    </xf>
    <xf numFmtId="0" fontId="3" fillId="0" borderId="1" xfId="2" applyNumberFormat="1" applyFont="1" applyFill="1" applyBorder="1" applyAlignment="1" applyProtection="1">
      <alignment horizontal="center" vertical="center" wrapText="1"/>
    </xf>
    <xf numFmtId="0" fontId="3" fillId="2" borderId="7" xfId="2" applyNumberFormat="1" applyFont="1" applyFill="1" applyBorder="1" applyAlignment="1" applyProtection="1">
      <alignment horizontal="center" vertical="center" wrapText="1"/>
    </xf>
    <xf numFmtId="0" fontId="3" fillId="2" borderId="5" xfId="2" applyNumberFormat="1" applyFont="1" applyFill="1" applyBorder="1" applyAlignment="1" applyProtection="1">
      <alignment horizontal="center" vertical="center" wrapText="1"/>
    </xf>
    <xf numFmtId="0" fontId="3" fillId="2" borderId="8" xfId="2" applyNumberFormat="1" applyFont="1" applyFill="1" applyBorder="1" applyAlignment="1" applyProtection="1">
      <alignment horizontal="center" vertical="center" wrapText="1"/>
    </xf>
    <xf numFmtId="49" fontId="38" fillId="0" borderId="1" xfId="0" applyNumberFormat="1" applyFont="1" applyFill="1" applyBorder="1" applyAlignment="1">
      <alignment horizontal="center" vertical="center" wrapText="1"/>
    </xf>
    <xf numFmtId="0" fontId="3" fillId="2" borderId="2" xfId="11" applyNumberFormat="1" applyFont="1" applyFill="1" applyBorder="1" applyAlignment="1" applyProtection="1">
      <alignment horizontal="center" vertical="center" wrapText="1"/>
    </xf>
    <xf numFmtId="0" fontId="39" fillId="0" borderId="0" xfId="11" applyNumberFormat="1" applyFont="1" applyFill="1" applyAlignment="1" applyProtection="1">
      <alignment horizontal="center" vertical="center"/>
    </xf>
    <xf numFmtId="0" fontId="9" fillId="0" borderId="0" xfId="11" applyNumberFormat="1" applyFont="1" applyFill="1" applyAlignment="1" applyProtection="1">
      <alignment horizontal="center" vertical="center"/>
    </xf>
    <xf numFmtId="0" fontId="36" fillId="0" borderId="1" xfId="11" applyNumberFormat="1" applyFont="1" applyFill="1" applyBorder="1" applyAlignment="1" applyProtection="1">
      <alignment horizontal="center" vertical="center" wrapText="1"/>
    </xf>
    <xf numFmtId="0" fontId="2" fillId="0" borderId="1" xfId="11" applyNumberFormat="1" applyFont="1" applyFill="1" applyBorder="1" applyAlignment="1" applyProtection="1">
      <alignment horizontal="center" vertical="center" wrapText="1"/>
    </xf>
    <xf numFmtId="0" fontId="36" fillId="0" borderId="13" xfId="11" applyNumberFormat="1" applyFont="1" applyFill="1" applyBorder="1" applyAlignment="1" applyProtection="1">
      <alignment horizontal="center" vertical="center" wrapText="1"/>
    </xf>
    <xf numFmtId="0" fontId="2" fillId="0" borderId="7" xfId="11" applyNumberFormat="1" applyFont="1" applyFill="1" applyBorder="1" applyAlignment="1" applyProtection="1">
      <alignment horizontal="center" vertical="center" wrapText="1"/>
    </xf>
    <xf numFmtId="0" fontId="2" fillId="0" borderId="3" xfId="11" applyNumberFormat="1" applyFont="1" applyFill="1" applyBorder="1" applyAlignment="1" applyProtection="1">
      <alignment horizontal="center" vertical="center" wrapText="1"/>
    </xf>
    <xf numFmtId="0" fontId="3" fillId="2" borderId="9" xfId="11" applyNumberFormat="1" applyFont="1" applyFill="1" applyBorder="1" applyAlignment="1" applyProtection="1">
      <alignment horizontal="center" vertical="center" wrapText="1"/>
    </xf>
    <xf numFmtId="0" fontId="3" fillId="2" borderId="3" xfId="11" applyNumberFormat="1" applyFont="1" applyFill="1" applyBorder="1" applyAlignment="1" applyProtection="1">
      <alignment horizontal="center" vertical="center" wrapText="1"/>
    </xf>
    <xf numFmtId="0" fontId="3" fillId="2" borderId="8" xfId="11" applyNumberFormat="1" applyFont="1" applyFill="1" applyBorder="1" applyAlignment="1" applyProtection="1">
      <alignment horizontal="center" vertical="center" wrapText="1"/>
    </xf>
    <xf numFmtId="0" fontId="3" fillId="2" borderId="1" xfId="11" applyNumberFormat="1" applyFont="1" applyFill="1" applyBorder="1" applyAlignment="1" applyProtection="1">
      <alignment horizontal="center" vertical="center" wrapText="1"/>
    </xf>
    <xf numFmtId="0" fontId="3" fillId="2" borderId="10" xfId="11" applyNumberFormat="1" applyFont="1" applyFill="1" applyBorder="1" applyAlignment="1" applyProtection="1">
      <alignment horizontal="center" vertical="center" wrapText="1"/>
    </xf>
    <xf numFmtId="0" fontId="3" fillId="2" borderId="11" xfId="11" applyNumberFormat="1" applyFont="1" applyFill="1" applyBorder="1" applyAlignment="1" applyProtection="1">
      <alignment horizontal="center" vertical="center" wrapText="1"/>
    </xf>
    <xf numFmtId="0" fontId="3" fillId="2" borderId="12" xfId="11" applyNumberFormat="1" applyFont="1" applyFill="1" applyBorder="1" applyAlignment="1" applyProtection="1">
      <alignment horizontal="center" vertical="center" wrapText="1"/>
    </xf>
    <xf numFmtId="0" fontId="4" fillId="0" borderId="0" xfId="1" applyFont="1" applyAlignment="1">
      <alignment horizontal="center" vertical="center"/>
    </xf>
    <xf numFmtId="0" fontId="5" fillId="2" borderId="2" xfId="1" applyNumberFormat="1" applyFont="1" applyFill="1" applyBorder="1" applyAlignment="1" applyProtection="1">
      <alignment horizontal="center" vertical="center"/>
    </xf>
    <xf numFmtId="0" fontId="5" fillId="2" borderId="1" xfId="1" applyNumberFormat="1" applyFont="1" applyFill="1" applyBorder="1" applyAlignment="1" applyProtection="1">
      <alignment horizontal="center" vertical="center"/>
    </xf>
    <xf numFmtId="0" fontId="5" fillId="2" borderId="3" xfId="1" applyNumberFormat="1" applyFont="1" applyFill="1" applyBorder="1" applyAlignment="1" applyProtection="1">
      <alignment horizontal="center" vertical="center"/>
    </xf>
    <xf numFmtId="0" fontId="5" fillId="2" borderId="1" xfId="1" applyNumberFormat="1" applyFont="1" applyFill="1" applyBorder="1" applyAlignment="1" applyProtection="1">
      <alignment horizontal="center" vertical="center" wrapText="1"/>
    </xf>
    <xf numFmtId="0" fontId="5" fillId="2" borderId="2" xfId="1" applyNumberFormat="1" applyFont="1" applyFill="1" applyBorder="1" applyAlignment="1" applyProtection="1">
      <alignment horizontal="center" vertical="center" wrapText="1"/>
    </xf>
    <xf numFmtId="0" fontId="4" fillId="0" borderId="0" xfId="19" applyNumberFormat="1" applyFont="1" applyFill="1" applyAlignment="1" applyProtection="1">
      <alignment horizontal="center" vertical="center"/>
    </xf>
    <xf numFmtId="0" fontId="5" fillId="2" borderId="1" xfId="19" applyNumberFormat="1" applyFont="1" applyFill="1" applyBorder="1" applyAlignment="1" applyProtection="1">
      <alignment horizontal="left" vertical="top" wrapText="1"/>
    </xf>
  </cellXfs>
  <cellStyles count="23">
    <cellStyle name="百分比" xfId="5" builtinId="5"/>
    <cellStyle name="常规" xfId="0" builtinId="0"/>
    <cellStyle name="常规_01024199FB0E4AA990B5AE7002822FBB" xfId="8"/>
    <cellStyle name="常规_0B6CD2B80CC44853A61EA0F3C70718A7" xfId="10"/>
    <cellStyle name="常规_10FFF10EDCCA4317905A55AF0DC4BD23" xfId="1"/>
    <cellStyle name="常规_16D242D3E8CA48A39E7BABAD4C2ADF34" xfId="11"/>
    <cellStyle name="常规_234CAB730E9A49B381A8B2597D07D694" xfId="2"/>
    <cellStyle name="常规_385200E607F04804B5C7988757B03D63" xfId="4"/>
    <cellStyle name="常规_39487248717147F198562F069F2ADD01" xfId="12"/>
    <cellStyle name="常规_5E9FB8AE66E14E3CBF0A58F4E691094F" xfId="9"/>
    <cellStyle name="常规_76F45534EFC8460DA0F4824A8C8A34BC" xfId="13"/>
    <cellStyle name="常规_895BA4DC252E44F38DB6B1093505760C" xfId="14"/>
    <cellStyle name="常规_9BD24174709145A1A19E8F64762D88B5" xfId="15"/>
    <cellStyle name="常规_AB1B1E38243A4EE5BA45BBBA49A942B7" xfId="16"/>
    <cellStyle name="常规_E8AF75BCA17C4A7BA79F29CA83B6F5A7" xfId="6"/>
    <cellStyle name="常规_EA9ADEE351EC4FBE8D6B10FECBD78F3B" xfId="17"/>
    <cellStyle name="常规_F2C9F44EAE6D41698431DB70DDBCF964" xfId="7"/>
    <cellStyle name="常规_FA85956AF29D46888C80C611E9FB4855" xfId="18"/>
    <cellStyle name="常规_FDEBF98641054675A285ACB70D2F65A1" xfId="19"/>
    <cellStyle name="常规_Sheet1" xfId="20"/>
    <cellStyle name="常规_部门收支总表" xfId="21"/>
    <cellStyle name="常规_工资福利" xfId="22"/>
    <cellStyle name="千位分隔" xfId="3" builtin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29"/>
  <sheetViews>
    <sheetView showGridLines="0" showZeros="0" zoomScale="130" zoomScaleNormal="130" workbookViewId="0">
      <selection activeCell="F6" activeCellId="1" sqref="F10 F6"/>
    </sheetView>
  </sheetViews>
  <sheetFormatPr defaultColWidth="9" defaultRowHeight="14.25"/>
  <cols>
    <col min="1" max="1" width="33.875" customWidth="1"/>
    <col min="2" max="2" width="13.375" customWidth="1"/>
    <col min="3" max="3" width="23.875" customWidth="1"/>
    <col min="4" max="4" width="12.75" customWidth="1"/>
    <col min="5" max="5" width="22.625" customWidth="1"/>
    <col min="6" max="6" width="12.875" customWidth="1"/>
    <col min="7" max="7" width="21.75" customWidth="1"/>
    <col min="8" max="8" width="11.875" customWidth="1"/>
    <col min="10" max="10" width="11.625" customWidth="1"/>
  </cols>
  <sheetData>
    <row r="1" spans="1:11" ht="20.25" customHeight="1">
      <c r="A1" s="376"/>
      <c r="B1" s="377"/>
      <c r="C1" s="377"/>
      <c r="D1" s="377"/>
      <c r="E1" s="377"/>
      <c r="H1" s="498" t="s">
        <v>0</v>
      </c>
    </row>
    <row r="2" spans="1:11" ht="20.25" customHeight="1">
      <c r="A2" s="660" t="s">
        <v>1</v>
      </c>
      <c r="B2" s="660"/>
      <c r="C2" s="660"/>
      <c r="D2" s="660"/>
      <c r="E2" s="660"/>
      <c r="F2" s="660"/>
      <c r="G2" s="660"/>
      <c r="H2" s="660"/>
    </row>
    <row r="3" spans="1:11" ht="16.5" customHeight="1">
      <c r="A3" s="661" t="s">
        <v>2</v>
      </c>
      <c r="B3" s="661"/>
      <c r="C3" s="661"/>
      <c r="D3" s="380"/>
      <c r="E3" s="380"/>
      <c r="H3" s="381" t="s">
        <v>3</v>
      </c>
    </row>
    <row r="4" spans="1:11" ht="16.5" customHeight="1">
      <c r="A4" s="382" t="s">
        <v>4</v>
      </c>
      <c r="B4" s="382"/>
      <c r="C4" s="662" t="s">
        <v>5</v>
      </c>
      <c r="D4" s="662"/>
      <c r="E4" s="662"/>
      <c r="F4" s="662"/>
      <c r="G4" s="662"/>
      <c r="H4" s="662"/>
    </row>
    <row r="5" spans="1:11" ht="15" customHeight="1">
      <c r="A5" s="383" t="s">
        <v>6</v>
      </c>
      <c r="B5" s="383" t="s">
        <v>7</v>
      </c>
      <c r="C5" s="384" t="s">
        <v>8</v>
      </c>
      <c r="D5" s="383" t="s">
        <v>7</v>
      </c>
      <c r="E5" s="384" t="s">
        <v>9</v>
      </c>
      <c r="F5" s="383" t="s">
        <v>7</v>
      </c>
      <c r="G5" s="384" t="s">
        <v>10</v>
      </c>
      <c r="H5" s="383" t="s">
        <v>7</v>
      </c>
    </row>
    <row r="6" spans="1:11" s="21" customFormat="1" ht="15" customHeight="1">
      <c r="A6" s="385" t="s">
        <v>11</v>
      </c>
      <c r="B6" s="145">
        <f>B7+B8</f>
        <v>96720</v>
      </c>
      <c r="C6" s="500" t="s">
        <v>12</v>
      </c>
      <c r="D6" s="145"/>
      <c r="E6" s="500" t="s">
        <v>13</v>
      </c>
      <c r="F6" s="145">
        <f>F7+F8+F9</f>
        <v>95452.030000000013</v>
      </c>
      <c r="G6" s="501" t="s">
        <v>14</v>
      </c>
      <c r="H6" s="145">
        <v>1288.96</v>
      </c>
    </row>
    <row r="7" spans="1:11" s="21" customFormat="1" ht="15" customHeight="1">
      <c r="A7" s="385" t="s">
        <v>15</v>
      </c>
      <c r="B7" s="145">
        <v>96720</v>
      </c>
      <c r="C7" s="501" t="s">
        <v>16</v>
      </c>
      <c r="D7" s="145"/>
      <c r="E7" s="500" t="s">
        <v>17</v>
      </c>
      <c r="F7" s="145">
        <v>64447.87</v>
      </c>
      <c r="G7" s="501" t="s">
        <v>18</v>
      </c>
      <c r="H7" s="145">
        <v>306.72000000000003</v>
      </c>
    </row>
    <row r="8" spans="1:11" s="21" customFormat="1" ht="15" customHeight="1">
      <c r="A8" s="385" t="s">
        <v>19</v>
      </c>
      <c r="B8" s="145"/>
      <c r="C8" s="500" t="s">
        <v>20</v>
      </c>
      <c r="D8" s="145"/>
      <c r="E8" s="500" t="s">
        <v>21</v>
      </c>
      <c r="F8" s="145">
        <v>15336.17</v>
      </c>
      <c r="G8" s="501" t="s">
        <v>22</v>
      </c>
      <c r="H8" s="145">
        <v>41.95</v>
      </c>
      <c r="J8" s="506"/>
      <c r="K8" s="58"/>
    </row>
    <row r="9" spans="1:11" s="21" customFormat="1" ht="15" customHeight="1">
      <c r="A9" s="385" t="s">
        <v>23</v>
      </c>
      <c r="B9" s="145">
        <v>10167</v>
      </c>
      <c r="C9" s="500" t="s">
        <v>24</v>
      </c>
      <c r="D9" s="145">
        <f>B28</f>
        <v>121286</v>
      </c>
      <c r="E9" s="500" t="s">
        <v>25</v>
      </c>
      <c r="F9" s="145">
        <v>15667.99</v>
      </c>
      <c r="G9" s="501" t="s">
        <v>26</v>
      </c>
      <c r="H9" s="145"/>
    </row>
    <row r="10" spans="1:11" s="21" customFormat="1" ht="15" customHeight="1">
      <c r="A10" s="385" t="s">
        <v>27</v>
      </c>
      <c r="B10" s="145"/>
      <c r="C10" s="500" t="s">
        <v>28</v>
      </c>
      <c r="D10" s="145"/>
      <c r="E10" s="500" t="s">
        <v>29</v>
      </c>
      <c r="F10" s="145">
        <f>F11+F12+F13+F14+F15+F16+F17</f>
        <v>25833.97</v>
      </c>
      <c r="G10" s="501" t="s">
        <v>30</v>
      </c>
      <c r="H10" s="145">
        <v>117656.26</v>
      </c>
    </row>
    <row r="11" spans="1:11" s="21" customFormat="1" ht="15" customHeight="1">
      <c r="A11" s="385" t="s">
        <v>31</v>
      </c>
      <c r="B11" s="145"/>
      <c r="C11" s="500" t="s">
        <v>32</v>
      </c>
      <c r="D11" s="145"/>
      <c r="E11" s="502" t="s">
        <v>33</v>
      </c>
      <c r="F11" s="145">
        <v>8358.14</v>
      </c>
      <c r="G11" s="501" t="s">
        <v>34</v>
      </c>
      <c r="H11" s="145"/>
    </row>
    <row r="12" spans="1:11" s="21" customFormat="1" ht="15" customHeight="1">
      <c r="A12" s="385" t="s">
        <v>35</v>
      </c>
      <c r="B12" s="145"/>
      <c r="C12" s="500" t="s">
        <v>36</v>
      </c>
      <c r="D12" s="145"/>
      <c r="E12" s="502" t="s">
        <v>37</v>
      </c>
      <c r="F12" s="145"/>
      <c r="G12" s="501" t="s">
        <v>38</v>
      </c>
      <c r="H12" s="145"/>
    </row>
    <row r="13" spans="1:11" s="21" customFormat="1" ht="15" customHeight="1">
      <c r="A13" s="385" t="s">
        <v>39</v>
      </c>
      <c r="B13" s="145"/>
      <c r="C13" s="500" t="s">
        <v>40</v>
      </c>
      <c r="D13" s="145"/>
      <c r="E13" s="502" t="s">
        <v>41</v>
      </c>
      <c r="F13" s="145"/>
      <c r="G13" s="501" t="s">
        <v>42</v>
      </c>
      <c r="H13" s="145"/>
    </row>
    <row r="14" spans="1:11" s="21" customFormat="1" ht="15" customHeight="1">
      <c r="A14" s="385" t="s">
        <v>43</v>
      </c>
      <c r="B14" s="145">
        <v>14399</v>
      </c>
      <c r="C14" s="500" t="s">
        <v>44</v>
      </c>
      <c r="D14" s="145"/>
      <c r="E14" s="502" t="s">
        <v>45</v>
      </c>
      <c r="F14" s="145"/>
      <c r="G14" s="501" t="s">
        <v>46</v>
      </c>
      <c r="H14" s="145"/>
    </row>
    <row r="15" spans="1:11" s="21" customFormat="1" ht="15" customHeight="1">
      <c r="A15" s="385"/>
      <c r="B15" s="145"/>
      <c r="C15" s="500" t="s">
        <v>47</v>
      </c>
      <c r="D15" s="145"/>
      <c r="E15" s="502" t="s">
        <v>48</v>
      </c>
      <c r="F15" s="145"/>
      <c r="G15" s="501" t="s">
        <v>49</v>
      </c>
      <c r="H15" s="145"/>
    </row>
    <row r="16" spans="1:11" s="21" customFormat="1" ht="15" customHeight="1">
      <c r="A16" s="287"/>
      <c r="B16" s="145"/>
      <c r="C16" s="500" t="s">
        <v>50</v>
      </c>
      <c r="D16" s="145"/>
      <c r="E16" s="502" t="s">
        <v>51</v>
      </c>
      <c r="F16" s="145">
        <v>4195.08</v>
      </c>
      <c r="G16" s="501" t="s">
        <v>52</v>
      </c>
      <c r="H16" s="145"/>
    </row>
    <row r="17" spans="1:8" s="21" customFormat="1" ht="15" customHeight="1">
      <c r="A17" s="385"/>
      <c r="B17" s="145"/>
      <c r="C17" s="500" t="s">
        <v>53</v>
      </c>
      <c r="D17" s="145"/>
      <c r="E17" s="502" t="s">
        <v>54</v>
      </c>
      <c r="F17" s="145">
        <v>13280.75</v>
      </c>
      <c r="G17" s="501" t="s">
        <v>55</v>
      </c>
      <c r="H17" s="145"/>
    </row>
    <row r="18" spans="1:8" s="21" customFormat="1" ht="15" customHeight="1">
      <c r="A18" s="385"/>
      <c r="B18" s="145"/>
      <c r="C18" s="503" t="s">
        <v>56</v>
      </c>
      <c r="D18" s="145"/>
      <c r="E18" s="500" t="s">
        <v>57</v>
      </c>
      <c r="F18" s="145"/>
      <c r="G18" s="501" t="s">
        <v>58</v>
      </c>
      <c r="H18" s="145"/>
    </row>
    <row r="19" spans="1:8" s="21" customFormat="1" ht="15" customHeight="1">
      <c r="A19" s="287"/>
      <c r="B19" s="145"/>
      <c r="C19" s="503" t="s">
        <v>59</v>
      </c>
      <c r="D19" s="145"/>
      <c r="E19" s="500" t="s">
        <v>60</v>
      </c>
      <c r="F19" s="145"/>
      <c r="G19" s="501" t="s">
        <v>61</v>
      </c>
      <c r="H19" s="145"/>
    </row>
    <row r="20" spans="1:8" s="21" customFormat="1" ht="15" customHeight="1">
      <c r="A20" s="287"/>
      <c r="B20" s="145"/>
      <c r="C20" s="503" t="s">
        <v>62</v>
      </c>
      <c r="D20" s="145"/>
      <c r="E20" s="500" t="s">
        <v>63</v>
      </c>
      <c r="F20" s="145"/>
      <c r="G20" s="501" t="s">
        <v>64</v>
      </c>
      <c r="H20" s="145">
        <v>1992.11</v>
      </c>
    </row>
    <row r="21" spans="1:8" s="21" customFormat="1" ht="15" customHeight="1">
      <c r="A21" s="385"/>
      <c r="B21" s="145"/>
      <c r="C21" s="503" t="s">
        <v>65</v>
      </c>
      <c r="D21" s="145"/>
      <c r="E21" s="500"/>
      <c r="F21" s="145"/>
      <c r="G21" s="501"/>
      <c r="H21" s="145"/>
    </row>
    <row r="22" spans="1:8" s="21" customFormat="1" ht="15" customHeight="1">
      <c r="A22" s="385"/>
      <c r="B22" s="145"/>
      <c r="C22" s="503" t="s">
        <v>66</v>
      </c>
      <c r="D22" s="145"/>
      <c r="E22" s="500"/>
      <c r="F22" s="145"/>
      <c r="G22" s="501"/>
      <c r="H22" s="145"/>
    </row>
    <row r="23" spans="1:8" s="21" customFormat="1" ht="15" customHeight="1">
      <c r="A23" s="385"/>
      <c r="B23" s="145"/>
      <c r="C23" s="503" t="s">
        <v>67</v>
      </c>
      <c r="D23" s="145"/>
      <c r="E23" s="500"/>
      <c r="F23" s="145"/>
      <c r="G23" s="501"/>
      <c r="H23" s="145"/>
    </row>
    <row r="24" spans="1:8" s="21" customFormat="1" ht="15" customHeight="1">
      <c r="A24" s="385"/>
      <c r="B24" s="145"/>
      <c r="C24" s="503" t="s">
        <v>68</v>
      </c>
      <c r="D24" s="145"/>
      <c r="E24" s="500"/>
      <c r="F24" s="145"/>
      <c r="G24" s="501"/>
      <c r="H24" s="145"/>
    </row>
    <row r="25" spans="1:8" s="21" customFormat="1" ht="15" customHeight="1">
      <c r="A25" s="385"/>
      <c r="B25" s="145"/>
      <c r="C25" s="503" t="s">
        <v>69</v>
      </c>
      <c r="D25" s="145"/>
      <c r="E25" s="500"/>
      <c r="F25" s="145"/>
      <c r="G25" s="501"/>
      <c r="H25" s="145"/>
    </row>
    <row r="26" spans="1:8" s="21" customFormat="1" ht="15" customHeight="1">
      <c r="A26" s="389" t="s">
        <v>70</v>
      </c>
      <c r="B26" s="145">
        <f>B6+B14+B9+B10</f>
        <v>121286</v>
      </c>
      <c r="C26" s="504" t="s">
        <v>71</v>
      </c>
      <c r="D26" s="145">
        <f>D9</f>
        <v>121286</v>
      </c>
      <c r="E26" s="504" t="s">
        <v>71</v>
      </c>
      <c r="F26" s="145">
        <f>F6+F10</f>
        <v>121286.00000000001</v>
      </c>
      <c r="G26" s="505" t="s">
        <v>72</v>
      </c>
      <c r="H26" s="145">
        <f>SUM(H6:H20)</f>
        <v>121286</v>
      </c>
    </row>
    <row r="27" spans="1:8" s="21" customFormat="1" ht="15" customHeight="1">
      <c r="A27" s="385" t="s">
        <v>73</v>
      </c>
      <c r="B27" s="145"/>
      <c r="C27" s="500"/>
      <c r="D27" s="145"/>
      <c r="E27" s="500"/>
      <c r="F27" s="145"/>
      <c r="G27" s="505"/>
      <c r="H27" s="145"/>
    </row>
    <row r="28" spans="1:8" s="21" customFormat="1" ht="13.5" customHeight="1">
      <c r="A28" s="389" t="s">
        <v>74</v>
      </c>
      <c r="B28" s="145">
        <f>B26</f>
        <v>121286</v>
      </c>
      <c r="C28" s="504" t="s">
        <v>75</v>
      </c>
      <c r="D28" s="145">
        <f>D26</f>
        <v>121286</v>
      </c>
      <c r="E28" s="504" t="s">
        <v>75</v>
      </c>
      <c r="F28" s="145">
        <f>F26</f>
        <v>121286.00000000001</v>
      </c>
      <c r="G28" s="505" t="s">
        <v>75</v>
      </c>
      <c r="H28" s="145">
        <f>H26</f>
        <v>121286</v>
      </c>
    </row>
    <row r="29" spans="1:8" ht="14.25" customHeight="1">
      <c r="A29" s="663"/>
      <c r="B29" s="663"/>
      <c r="C29" s="663"/>
      <c r="D29" s="663"/>
      <c r="E29" s="663"/>
      <c r="F29" s="663"/>
    </row>
  </sheetData>
  <sheetProtection formatCells="0" formatColumns="0" formatRows="0"/>
  <mergeCells count="4">
    <mergeCell ref="A2:H2"/>
    <mergeCell ref="A3:C3"/>
    <mergeCell ref="C4:H4"/>
    <mergeCell ref="A29:F29"/>
  </mergeCells>
  <phoneticPr fontId="36" type="noConversion"/>
  <printOptions horizontalCentered="1"/>
  <pageMargins left="0.74791666666666701" right="0.74791666666666701" top="0.78680555555555598" bottom="0.78680555555555598" header="0.39305555555555599" footer="0.39305555555555599"/>
  <pageSetup paperSize="9" scale="79" orientation="landscape" horizontalDpi="1200" verticalDpi="1200" r:id="rId1"/>
  <headerFooter scaleWithDoc="0"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0000"/>
  </sheetPr>
  <dimension ref="A1:M8"/>
  <sheetViews>
    <sheetView showGridLines="0" showZeros="0" workbookViewId="0">
      <selection activeCell="L9" sqref="L9"/>
    </sheetView>
  </sheetViews>
  <sheetFormatPr defaultColWidth="6.875" defaultRowHeight="23.1" customHeight="1"/>
  <cols>
    <col min="1" max="1" width="7.125" style="488" customWidth="1"/>
    <col min="2" max="2" width="9.625" style="488" customWidth="1"/>
    <col min="3" max="3" width="13" style="488" customWidth="1"/>
    <col min="4" max="5" width="12.75" style="488" customWidth="1"/>
    <col min="6" max="6" width="8.375" style="488" customWidth="1"/>
    <col min="7" max="7" width="12.75" style="488" customWidth="1"/>
    <col min="8" max="8" width="6.875" style="488" customWidth="1"/>
    <col min="9" max="9" width="7" style="488" customWidth="1"/>
    <col min="10" max="10" width="5.875" style="488" customWidth="1"/>
    <col min="11" max="11" width="6.625" style="488" customWidth="1"/>
    <col min="12" max="12" width="12.625" style="488" customWidth="1"/>
    <col min="13" max="13" width="6" style="488" customWidth="1"/>
    <col min="14" max="15" width="9.625" style="489" customWidth="1"/>
    <col min="16" max="16384" width="6.875" style="489"/>
  </cols>
  <sheetData>
    <row r="1" spans="1:13" ht="23.1" customHeight="1">
      <c r="B1" s="490"/>
      <c r="C1" s="490"/>
      <c r="D1" s="490"/>
      <c r="E1" s="490"/>
      <c r="F1" s="490"/>
      <c r="G1" s="490"/>
      <c r="H1" s="490"/>
      <c r="I1" s="490"/>
      <c r="J1" s="490"/>
      <c r="M1" s="498" t="s">
        <v>76</v>
      </c>
    </row>
    <row r="2" spans="1:13" ht="23.1" customHeight="1">
      <c r="A2" s="664" t="s">
        <v>77</v>
      </c>
      <c r="B2" s="664"/>
      <c r="C2" s="664"/>
      <c r="D2" s="664"/>
      <c r="E2" s="664"/>
      <c r="F2" s="664"/>
      <c r="G2" s="664"/>
      <c r="H2" s="664"/>
      <c r="I2" s="664"/>
      <c r="J2" s="664"/>
      <c r="K2" s="664"/>
      <c r="L2" s="664"/>
      <c r="M2" s="664"/>
    </row>
    <row r="3" spans="1:13" ht="23.1" customHeight="1">
      <c r="A3" s="661" t="s">
        <v>2</v>
      </c>
      <c r="B3" s="661"/>
      <c r="C3" s="661"/>
      <c r="D3" s="491"/>
      <c r="E3" s="491"/>
      <c r="F3" s="491"/>
      <c r="G3" s="492"/>
      <c r="H3" s="492"/>
      <c r="I3" s="492"/>
      <c r="J3" s="492"/>
      <c r="L3" s="665" t="s">
        <v>78</v>
      </c>
      <c r="M3" s="665"/>
    </row>
    <row r="4" spans="1:13" ht="23.1" customHeight="1">
      <c r="A4" s="667" t="s">
        <v>79</v>
      </c>
      <c r="B4" s="667" t="s">
        <v>80</v>
      </c>
      <c r="C4" s="668" t="s">
        <v>81</v>
      </c>
      <c r="D4" s="666" t="s">
        <v>82</v>
      </c>
      <c r="E4" s="666"/>
      <c r="F4" s="666"/>
      <c r="G4" s="667" t="s">
        <v>83</v>
      </c>
      <c r="H4" s="667" t="s">
        <v>84</v>
      </c>
      <c r="I4" s="667" t="s">
        <v>85</v>
      </c>
      <c r="J4" s="667" t="s">
        <v>86</v>
      </c>
      <c r="K4" s="667" t="s">
        <v>87</v>
      </c>
      <c r="L4" s="669" t="s">
        <v>88</v>
      </c>
      <c r="M4" s="670" t="s">
        <v>89</v>
      </c>
    </row>
    <row r="5" spans="1:13" ht="36" customHeight="1">
      <c r="A5" s="667"/>
      <c r="B5" s="667"/>
      <c r="C5" s="667"/>
      <c r="D5" s="493" t="s">
        <v>90</v>
      </c>
      <c r="E5" s="493" t="s">
        <v>91</v>
      </c>
      <c r="F5" s="493" t="s">
        <v>92</v>
      </c>
      <c r="G5" s="667"/>
      <c r="H5" s="667"/>
      <c r="I5" s="667"/>
      <c r="J5" s="667"/>
      <c r="K5" s="667"/>
      <c r="L5" s="667"/>
      <c r="M5" s="671"/>
    </row>
    <row r="6" spans="1:13" ht="23.1" customHeight="1">
      <c r="A6" s="494" t="s">
        <v>93</v>
      </c>
      <c r="B6" s="494" t="s">
        <v>93</v>
      </c>
      <c r="C6" s="494">
        <v>1</v>
      </c>
      <c r="D6" s="494">
        <v>2</v>
      </c>
      <c r="E6" s="494">
        <v>3</v>
      </c>
      <c r="F6" s="494">
        <v>4</v>
      </c>
      <c r="G6" s="494">
        <v>5</v>
      </c>
      <c r="H6" s="494">
        <v>6</v>
      </c>
      <c r="I6" s="494">
        <v>7</v>
      </c>
      <c r="J6" s="494">
        <v>8</v>
      </c>
      <c r="K6" s="494">
        <v>9</v>
      </c>
      <c r="L6" s="494">
        <v>10</v>
      </c>
      <c r="M6" s="499">
        <v>11</v>
      </c>
    </row>
    <row r="7" spans="1:13" ht="23.1" customHeight="1">
      <c r="A7" s="495"/>
      <c r="B7" s="495" t="s">
        <v>81</v>
      </c>
      <c r="C7" s="496">
        <f>C8</f>
        <v>121286</v>
      </c>
      <c r="D7" s="496">
        <f t="shared" ref="D7:M7" si="0">D8</f>
        <v>96720</v>
      </c>
      <c r="E7" s="496">
        <f t="shared" si="0"/>
        <v>96720</v>
      </c>
      <c r="F7" s="496">
        <f t="shared" si="0"/>
        <v>0</v>
      </c>
      <c r="G7" s="496">
        <f t="shared" si="0"/>
        <v>10167</v>
      </c>
      <c r="H7" s="496">
        <f t="shared" si="0"/>
        <v>0</v>
      </c>
      <c r="I7" s="496">
        <f t="shared" si="0"/>
        <v>0</v>
      </c>
      <c r="J7" s="496">
        <f t="shared" si="0"/>
        <v>0</v>
      </c>
      <c r="K7" s="496">
        <f t="shared" si="0"/>
        <v>0</v>
      </c>
      <c r="L7" s="496">
        <f t="shared" si="0"/>
        <v>14399</v>
      </c>
      <c r="M7" s="496">
        <f t="shared" si="0"/>
        <v>0</v>
      </c>
    </row>
    <row r="8" spans="1:13" s="487" customFormat="1" ht="23.25" customHeight="1">
      <c r="A8" s="142" t="s">
        <v>94</v>
      </c>
      <c r="B8" s="142" t="s">
        <v>95</v>
      </c>
      <c r="C8" s="497">
        <f>D8+G8+H8+I8+J8+K8+L8+M8</f>
        <v>121286</v>
      </c>
      <c r="D8" s="497">
        <f>E8+F8</f>
        <v>96720</v>
      </c>
      <c r="E8" s="497">
        <f>'1、部门收支总表'!B7</f>
        <v>96720</v>
      </c>
      <c r="F8" s="497"/>
      <c r="G8" s="497">
        <f>'1、部门收支总表'!B9</f>
        <v>10167</v>
      </c>
      <c r="H8" s="497"/>
      <c r="I8" s="497"/>
      <c r="J8" s="497"/>
      <c r="K8" s="497"/>
      <c r="L8" s="497">
        <f>'1、部门收支总表'!B14</f>
        <v>14399</v>
      </c>
      <c r="M8" s="497"/>
    </row>
  </sheetData>
  <sheetProtection formatCells="0" formatColumns="0" formatRows="0"/>
  <mergeCells count="14">
    <mergeCell ref="A2:M2"/>
    <mergeCell ref="A3:C3"/>
    <mergeCell ref="L3:M3"/>
    <mergeCell ref="D4:F4"/>
    <mergeCell ref="A4:A5"/>
    <mergeCell ref="B4:B5"/>
    <mergeCell ref="C4:C5"/>
    <mergeCell ref="G4:G5"/>
    <mergeCell ref="H4:H5"/>
    <mergeCell ref="I4:I5"/>
    <mergeCell ref="J4:J5"/>
    <mergeCell ref="K4:K5"/>
    <mergeCell ref="L4:L5"/>
    <mergeCell ref="M4:M5"/>
  </mergeCells>
  <phoneticPr fontId="36" type="noConversion"/>
  <printOptions horizontalCentered="1"/>
  <pageMargins left="0.74803149606299202" right="0.74803149606299202" top="0.78740157480314998" bottom="0.78740157480314998" header="0.39370078740157499" footer="0.39370078740157499"/>
  <pageSetup paperSize="9" orientation="landscape" horizontalDpi="1200" verticalDpi="1200" r:id="rId1"/>
  <headerFooter scaleWithDoc="0" alignWithMargins="0"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FF0000"/>
  </sheetPr>
  <dimension ref="A1:P28"/>
  <sheetViews>
    <sheetView showGridLines="0" showZeros="0" zoomScaleNormal="100" workbookViewId="0">
      <selection activeCell="S36" sqref="S36"/>
    </sheetView>
  </sheetViews>
  <sheetFormatPr defaultColWidth="6.875" defaultRowHeight="23.1" customHeight="1"/>
  <cols>
    <col min="1" max="1" width="4.875" style="467" customWidth="1"/>
    <col min="2" max="3" width="3.375" style="467" customWidth="1"/>
    <col min="4" max="4" width="6" style="467" customWidth="1"/>
    <col min="5" max="5" width="17.875" style="467" customWidth="1"/>
    <col min="6" max="6" width="12" style="467" customWidth="1"/>
    <col min="7" max="7" width="11.625" style="467" customWidth="1"/>
    <col min="8" max="8" width="12.75" style="467" customWidth="1"/>
    <col min="9" max="9" width="7.875" style="467" customWidth="1"/>
    <col min="10" max="10" width="11.125" style="467" customWidth="1"/>
    <col min="11" max="11" width="6.875" style="467" customWidth="1"/>
    <col min="12" max="12" width="6.625" style="467" customWidth="1"/>
    <col min="13" max="13" width="6.375" style="467" customWidth="1"/>
    <col min="14" max="14" width="5.375" style="467" customWidth="1"/>
    <col min="15" max="15" width="10.75" style="467" customWidth="1"/>
    <col min="16" max="16" width="7.875" style="467" customWidth="1"/>
    <col min="17" max="16384" width="6.875" style="468"/>
  </cols>
  <sheetData>
    <row r="1" spans="1:16" ht="17.25" customHeight="1">
      <c r="B1" s="469"/>
      <c r="C1" s="469"/>
      <c r="D1" s="469"/>
      <c r="E1" s="469"/>
      <c r="F1" s="469"/>
      <c r="G1" s="469"/>
      <c r="H1" s="469"/>
      <c r="I1" s="469"/>
      <c r="J1" s="469"/>
      <c r="K1" s="469"/>
      <c r="L1" s="469"/>
      <c r="P1" s="482" t="s">
        <v>96</v>
      </c>
    </row>
    <row r="2" spans="1:16" ht="21.75" customHeight="1">
      <c r="A2" s="672" t="s">
        <v>97</v>
      </c>
      <c r="B2" s="672"/>
      <c r="C2" s="672"/>
      <c r="D2" s="672"/>
      <c r="E2" s="672"/>
      <c r="F2" s="672"/>
      <c r="G2" s="672"/>
      <c r="H2" s="672"/>
      <c r="I2" s="672"/>
      <c r="J2" s="672"/>
      <c r="K2" s="672"/>
      <c r="L2" s="672"/>
      <c r="M2" s="672"/>
      <c r="N2" s="672"/>
      <c r="O2" s="672"/>
      <c r="P2" s="672"/>
    </row>
    <row r="3" spans="1:16" ht="15.75" customHeight="1">
      <c r="A3" s="379" t="s">
        <v>2</v>
      </c>
      <c r="B3" s="379"/>
      <c r="C3" s="379"/>
      <c r="D3" s="470"/>
      <c r="E3" s="471"/>
      <c r="F3" s="470"/>
      <c r="G3" s="472"/>
      <c r="H3" s="472"/>
      <c r="I3" s="472"/>
      <c r="J3" s="470"/>
      <c r="K3" s="470"/>
      <c r="L3" s="470"/>
      <c r="M3" s="483"/>
      <c r="N3" s="483"/>
      <c r="O3" s="673" t="s">
        <v>78</v>
      </c>
      <c r="P3" s="673"/>
    </row>
    <row r="4" spans="1:16" ht="24.75" customHeight="1">
      <c r="A4" s="674" t="s">
        <v>98</v>
      </c>
      <c r="B4" s="674"/>
      <c r="C4" s="674"/>
      <c r="D4" s="677" t="s">
        <v>79</v>
      </c>
      <c r="E4" s="678" t="s">
        <v>99</v>
      </c>
      <c r="F4" s="677" t="s">
        <v>100</v>
      </c>
      <c r="G4" s="675" t="s">
        <v>82</v>
      </c>
      <c r="H4" s="675"/>
      <c r="I4" s="675"/>
      <c r="J4" s="677" t="s">
        <v>83</v>
      </c>
      <c r="K4" s="677" t="s">
        <v>84</v>
      </c>
      <c r="L4" s="677" t="s">
        <v>85</v>
      </c>
      <c r="M4" s="677" t="s">
        <v>86</v>
      </c>
      <c r="N4" s="677" t="s">
        <v>87</v>
      </c>
      <c r="O4" s="679" t="s">
        <v>88</v>
      </c>
      <c r="P4" s="679" t="s">
        <v>89</v>
      </c>
    </row>
    <row r="5" spans="1:16" ht="46.5" customHeight="1">
      <c r="A5" s="473" t="s">
        <v>101</v>
      </c>
      <c r="B5" s="473" t="s">
        <v>102</v>
      </c>
      <c r="C5" s="473" t="s">
        <v>103</v>
      </c>
      <c r="D5" s="677"/>
      <c r="E5" s="678"/>
      <c r="F5" s="677"/>
      <c r="G5" s="473" t="s">
        <v>90</v>
      </c>
      <c r="H5" s="473" t="s">
        <v>91</v>
      </c>
      <c r="I5" s="473" t="s">
        <v>92</v>
      </c>
      <c r="J5" s="677"/>
      <c r="K5" s="677"/>
      <c r="L5" s="677"/>
      <c r="M5" s="677"/>
      <c r="N5" s="677"/>
      <c r="O5" s="679"/>
      <c r="P5" s="679"/>
    </row>
    <row r="6" spans="1:16" ht="39.75" customHeight="1">
      <c r="A6" s="473" t="s">
        <v>93</v>
      </c>
      <c r="B6" s="473" t="s">
        <v>93</v>
      </c>
      <c r="C6" s="473" t="s">
        <v>93</v>
      </c>
      <c r="D6" s="473" t="s">
        <v>93</v>
      </c>
      <c r="E6" s="473" t="s">
        <v>93</v>
      </c>
      <c r="F6" s="473">
        <v>1</v>
      </c>
      <c r="G6" s="473">
        <v>2</v>
      </c>
      <c r="H6" s="473">
        <v>3</v>
      </c>
      <c r="I6" s="473">
        <v>4</v>
      </c>
      <c r="J6" s="473">
        <v>5</v>
      </c>
      <c r="K6" s="473">
        <v>6</v>
      </c>
      <c r="L6" s="473">
        <v>7</v>
      </c>
      <c r="M6" s="473">
        <v>8</v>
      </c>
      <c r="N6" s="473">
        <v>9</v>
      </c>
      <c r="O6" s="484">
        <v>10</v>
      </c>
      <c r="P6" s="485">
        <v>11</v>
      </c>
    </row>
    <row r="7" spans="1:16" s="464" customFormat="1" ht="42" customHeight="1">
      <c r="A7" s="676" t="s">
        <v>81</v>
      </c>
      <c r="B7" s="676"/>
      <c r="C7" s="676"/>
      <c r="D7" s="302" t="s">
        <v>94</v>
      </c>
      <c r="E7" s="302" t="s">
        <v>104</v>
      </c>
      <c r="F7" s="475">
        <f>F8</f>
        <v>121286</v>
      </c>
      <c r="G7" s="476">
        <f t="shared" ref="G7:P7" si="0">G8</f>
        <v>96720</v>
      </c>
      <c r="H7" s="476">
        <f t="shared" si="0"/>
        <v>96720</v>
      </c>
      <c r="I7" s="476">
        <f t="shared" si="0"/>
        <v>0</v>
      </c>
      <c r="J7" s="476">
        <f t="shared" si="0"/>
        <v>10167</v>
      </c>
      <c r="K7" s="476">
        <f t="shared" si="0"/>
        <v>0</v>
      </c>
      <c r="L7" s="476">
        <f t="shared" si="0"/>
        <v>0</v>
      </c>
      <c r="M7" s="476">
        <f t="shared" si="0"/>
        <v>0</v>
      </c>
      <c r="N7" s="476">
        <f t="shared" si="0"/>
        <v>0</v>
      </c>
      <c r="O7" s="476">
        <f t="shared" si="0"/>
        <v>14399</v>
      </c>
      <c r="P7" s="476">
        <f t="shared" si="0"/>
        <v>0</v>
      </c>
    </row>
    <row r="8" spans="1:16" s="464" customFormat="1" ht="18" customHeight="1">
      <c r="A8" s="474" t="s">
        <v>105</v>
      </c>
      <c r="B8" s="474"/>
      <c r="C8" s="474"/>
      <c r="D8" s="302"/>
      <c r="E8" s="302" t="s">
        <v>106</v>
      </c>
      <c r="F8" s="475">
        <f>F9+F11+F16+F18</f>
        <v>121286</v>
      </c>
      <c r="G8" s="475">
        <f t="shared" ref="G8:P8" si="1">G9+G11+G16+G18</f>
        <v>96720</v>
      </c>
      <c r="H8" s="475">
        <f t="shared" si="1"/>
        <v>96720</v>
      </c>
      <c r="I8" s="475">
        <f t="shared" si="1"/>
        <v>0</v>
      </c>
      <c r="J8" s="475">
        <f t="shared" si="1"/>
        <v>10167</v>
      </c>
      <c r="K8" s="475">
        <f t="shared" si="1"/>
        <v>0</v>
      </c>
      <c r="L8" s="475">
        <f t="shared" si="1"/>
        <v>0</v>
      </c>
      <c r="M8" s="475">
        <f t="shared" si="1"/>
        <v>0</v>
      </c>
      <c r="N8" s="475">
        <f t="shared" si="1"/>
        <v>0</v>
      </c>
      <c r="O8" s="475">
        <f t="shared" si="1"/>
        <v>14399</v>
      </c>
      <c r="P8" s="475">
        <f t="shared" si="1"/>
        <v>0</v>
      </c>
    </row>
    <row r="9" spans="1:16" s="465" customFormat="1" ht="18" customHeight="1">
      <c r="A9" s="477">
        <v>205</v>
      </c>
      <c r="B9" s="478" t="s">
        <v>107</v>
      </c>
      <c r="C9" s="477"/>
      <c r="D9" s="477"/>
      <c r="E9" s="478" t="s">
        <v>108</v>
      </c>
      <c r="F9" s="475">
        <f t="shared" ref="F9:F19" si="2">SUM(G9,J9:P9)</f>
        <v>2885.92</v>
      </c>
      <c r="G9" s="475">
        <f>H9+I9</f>
        <v>1973.92</v>
      </c>
      <c r="H9" s="475">
        <f t="shared" ref="H9:P9" si="3">H10</f>
        <v>1973.92</v>
      </c>
      <c r="I9" s="475">
        <f t="shared" ref="I9" si="4">I10</f>
        <v>0</v>
      </c>
      <c r="J9" s="475">
        <f t="shared" ref="J9" si="5">J10</f>
        <v>767</v>
      </c>
      <c r="K9" s="475">
        <f t="shared" ref="K9" si="6">K10</f>
        <v>0</v>
      </c>
      <c r="L9" s="475">
        <f t="shared" ref="L9" si="7">L10</f>
        <v>0</v>
      </c>
      <c r="M9" s="475">
        <f t="shared" ref="M9" si="8">M10</f>
        <v>0</v>
      </c>
      <c r="N9" s="475">
        <f t="shared" ref="N9" si="9">N10</f>
        <v>0</v>
      </c>
      <c r="O9" s="475">
        <f t="shared" ref="O9" si="10">O10</f>
        <v>145</v>
      </c>
      <c r="P9" s="475">
        <f t="shared" si="3"/>
        <v>0</v>
      </c>
    </row>
    <row r="10" spans="1:16" s="466" customFormat="1" ht="18" customHeight="1">
      <c r="A10" s="479">
        <v>205</v>
      </c>
      <c r="B10" s="479" t="s">
        <v>107</v>
      </c>
      <c r="C10" s="479" t="s">
        <v>109</v>
      </c>
      <c r="D10" s="479" t="s">
        <v>94</v>
      </c>
      <c r="E10" s="480" t="s">
        <v>110</v>
      </c>
      <c r="F10" s="481">
        <f t="shared" si="2"/>
        <v>2885.92</v>
      </c>
      <c r="G10" s="481">
        <f t="shared" ref="G10:G19" si="11">H10+I10</f>
        <v>1973.92</v>
      </c>
      <c r="H10" s="481">
        <v>1973.92</v>
      </c>
      <c r="I10" s="481"/>
      <c r="J10" s="481">
        <v>767</v>
      </c>
      <c r="K10" s="481"/>
      <c r="L10" s="481"/>
      <c r="M10" s="481"/>
      <c r="N10" s="481"/>
      <c r="O10" s="486">
        <v>145</v>
      </c>
      <c r="P10" s="481"/>
    </row>
    <row r="11" spans="1:16" s="465" customFormat="1" ht="18" customHeight="1">
      <c r="A11" s="477">
        <v>205</v>
      </c>
      <c r="B11" s="478" t="s">
        <v>109</v>
      </c>
      <c r="C11" s="477"/>
      <c r="D11" s="477"/>
      <c r="E11" s="478" t="s">
        <v>111</v>
      </c>
      <c r="F11" s="475">
        <f t="shared" si="2"/>
        <v>109741.43</v>
      </c>
      <c r="G11" s="475">
        <f t="shared" ref="G11:P11" si="12">G12+G13+G14+G15</f>
        <v>88046.68</v>
      </c>
      <c r="H11" s="475">
        <f t="shared" si="12"/>
        <v>88046.68</v>
      </c>
      <c r="I11" s="475">
        <f t="shared" si="12"/>
        <v>0</v>
      </c>
      <c r="J11" s="475">
        <f t="shared" si="12"/>
        <v>7766.75</v>
      </c>
      <c r="K11" s="475">
        <f t="shared" si="12"/>
        <v>0</v>
      </c>
      <c r="L11" s="475">
        <f t="shared" si="12"/>
        <v>0</v>
      </c>
      <c r="M11" s="475">
        <f t="shared" si="12"/>
        <v>0</v>
      </c>
      <c r="N11" s="475">
        <f t="shared" si="12"/>
        <v>0</v>
      </c>
      <c r="O11" s="475">
        <f t="shared" si="12"/>
        <v>13928</v>
      </c>
      <c r="P11" s="475">
        <f t="shared" si="12"/>
        <v>0</v>
      </c>
    </row>
    <row r="12" spans="1:16" s="466" customFormat="1" ht="18" customHeight="1">
      <c r="A12" s="479">
        <v>205</v>
      </c>
      <c r="B12" s="479" t="s">
        <v>109</v>
      </c>
      <c r="C12" s="479" t="s">
        <v>107</v>
      </c>
      <c r="D12" s="479" t="s">
        <v>94</v>
      </c>
      <c r="E12" s="480" t="s">
        <v>112</v>
      </c>
      <c r="F12" s="481">
        <f t="shared" si="2"/>
        <v>9662.33</v>
      </c>
      <c r="G12" s="481">
        <f t="shared" si="11"/>
        <v>4402.33</v>
      </c>
      <c r="H12" s="463">
        <v>4402.33</v>
      </c>
      <c r="I12" s="481"/>
      <c r="J12" s="481"/>
      <c r="K12" s="481"/>
      <c r="L12" s="481"/>
      <c r="M12" s="481"/>
      <c r="N12" s="481"/>
      <c r="O12" s="486">
        <v>5260</v>
      </c>
      <c r="P12" s="481"/>
    </row>
    <row r="13" spans="1:16" s="466" customFormat="1" ht="18" customHeight="1">
      <c r="A13" s="479">
        <v>205</v>
      </c>
      <c r="B13" s="479" t="s">
        <v>109</v>
      </c>
      <c r="C13" s="479" t="s">
        <v>109</v>
      </c>
      <c r="D13" s="479" t="s">
        <v>94</v>
      </c>
      <c r="E13" s="480" t="s">
        <v>113</v>
      </c>
      <c r="F13" s="481">
        <f t="shared" si="2"/>
        <v>13094.8</v>
      </c>
      <c r="G13" s="481">
        <f t="shared" si="11"/>
        <v>8804.67</v>
      </c>
      <c r="H13" s="463">
        <v>8804.67</v>
      </c>
      <c r="I13" s="481"/>
      <c r="J13" s="481">
        <v>1886.13</v>
      </c>
      <c r="K13" s="481"/>
      <c r="L13" s="481"/>
      <c r="M13" s="481"/>
      <c r="N13" s="481"/>
      <c r="O13" s="486">
        <v>2404</v>
      </c>
      <c r="P13" s="481"/>
    </row>
    <row r="14" spans="1:16" s="466" customFormat="1" ht="18" customHeight="1">
      <c r="A14" s="479">
        <v>205</v>
      </c>
      <c r="B14" s="479" t="s">
        <v>109</v>
      </c>
      <c r="C14" s="479" t="s">
        <v>114</v>
      </c>
      <c r="D14" s="479" t="s">
        <v>94</v>
      </c>
      <c r="E14" s="480" t="s">
        <v>115</v>
      </c>
      <c r="F14" s="481">
        <f t="shared" si="2"/>
        <v>45395.630000000005</v>
      </c>
      <c r="G14" s="481">
        <f t="shared" si="11"/>
        <v>39621.01</v>
      </c>
      <c r="H14" s="463">
        <v>39621.01</v>
      </c>
      <c r="I14" s="481"/>
      <c r="J14" s="481">
        <v>2363.62</v>
      </c>
      <c r="K14" s="481"/>
      <c r="L14" s="481"/>
      <c r="M14" s="481"/>
      <c r="N14" s="481"/>
      <c r="O14" s="486">
        <v>3411</v>
      </c>
      <c r="P14" s="481"/>
    </row>
    <row r="15" spans="1:16" s="466" customFormat="1" ht="18" customHeight="1">
      <c r="A15" s="479">
        <v>205</v>
      </c>
      <c r="B15" s="479" t="s">
        <v>109</v>
      </c>
      <c r="C15" s="479" t="s">
        <v>116</v>
      </c>
      <c r="D15" s="479" t="s">
        <v>94</v>
      </c>
      <c r="E15" s="480" t="s">
        <v>117</v>
      </c>
      <c r="F15" s="481">
        <f t="shared" si="2"/>
        <v>41588.67</v>
      </c>
      <c r="G15" s="481">
        <f t="shared" si="11"/>
        <v>35218.67</v>
      </c>
      <c r="H15" s="463">
        <v>35218.67</v>
      </c>
      <c r="I15" s="481"/>
      <c r="J15" s="481">
        <v>3517</v>
      </c>
      <c r="K15" s="481"/>
      <c r="L15" s="481"/>
      <c r="M15" s="481"/>
      <c r="N15" s="481"/>
      <c r="O15" s="486">
        <v>2853</v>
      </c>
      <c r="P15" s="481"/>
    </row>
    <row r="16" spans="1:16" s="465" customFormat="1" ht="18" customHeight="1">
      <c r="A16" s="477" t="s">
        <v>105</v>
      </c>
      <c r="B16" s="478" t="s">
        <v>114</v>
      </c>
      <c r="C16" s="477"/>
      <c r="D16" s="477" t="s">
        <v>94</v>
      </c>
      <c r="E16" s="478" t="s">
        <v>118</v>
      </c>
      <c r="F16" s="475">
        <f t="shared" si="2"/>
        <v>7392.88</v>
      </c>
      <c r="G16" s="475">
        <f t="shared" ref="G16:P16" si="13">G17</f>
        <v>5729.88</v>
      </c>
      <c r="H16" s="475">
        <f t="shared" si="13"/>
        <v>5729.88</v>
      </c>
      <c r="I16" s="475">
        <f t="shared" si="13"/>
        <v>0</v>
      </c>
      <c r="J16" s="475">
        <f t="shared" si="13"/>
        <v>1337</v>
      </c>
      <c r="K16" s="475">
        <f t="shared" si="13"/>
        <v>0</v>
      </c>
      <c r="L16" s="475">
        <f t="shared" si="13"/>
        <v>0</v>
      </c>
      <c r="M16" s="475">
        <f t="shared" si="13"/>
        <v>0</v>
      </c>
      <c r="N16" s="475">
        <f t="shared" si="13"/>
        <v>0</v>
      </c>
      <c r="O16" s="475">
        <f t="shared" si="13"/>
        <v>326</v>
      </c>
      <c r="P16" s="475">
        <f t="shared" si="13"/>
        <v>0</v>
      </c>
    </row>
    <row r="17" spans="1:16" s="466" customFormat="1" ht="18" customHeight="1">
      <c r="A17" s="479" t="s">
        <v>105</v>
      </c>
      <c r="B17" s="479" t="s">
        <v>114</v>
      </c>
      <c r="C17" s="479" t="s">
        <v>109</v>
      </c>
      <c r="D17" s="479" t="s">
        <v>94</v>
      </c>
      <c r="E17" s="480" t="s">
        <v>119</v>
      </c>
      <c r="F17" s="481">
        <f t="shared" si="2"/>
        <v>7392.88</v>
      </c>
      <c r="G17" s="481">
        <f t="shared" si="11"/>
        <v>5729.88</v>
      </c>
      <c r="H17" s="481">
        <v>5729.88</v>
      </c>
      <c r="I17" s="481"/>
      <c r="J17" s="481">
        <v>1337</v>
      </c>
      <c r="K17" s="481"/>
      <c r="L17" s="481"/>
      <c r="M17" s="481"/>
      <c r="N17" s="481"/>
      <c r="O17" s="486">
        <v>326</v>
      </c>
      <c r="P17" s="481"/>
    </row>
    <row r="18" spans="1:16" s="465" customFormat="1" ht="18" customHeight="1">
      <c r="A18" s="477" t="s">
        <v>105</v>
      </c>
      <c r="B18" s="478" t="s">
        <v>120</v>
      </c>
      <c r="C18" s="477"/>
      <c r="D18" s="477" t="s">
        <v>94</v>
      </c>
      <c r="E18" s="478" t="s">
        <v>121</v>
      </c>
      <c r="F18" s="475">
        <f t="shared" si="2"/>
        <v>1265.77</v>
      </c>
      <c r="G18" s="475">
        <f t="shared" ref="G18:P18" si="14">G19</f>
        <v>969.52</v>
      </c>
      <c r="H18" s="475">
        <f t="shared" si="14"/>
        <v>969.52</v>
      </c>
      <c r="I18" s="475">
        <f t="shared" si="14"/>
        <v>0</v>
      </c>
      <c r="J18" s="475">
        <f t="shared" si="14"/>
        <v>296.25</v>
      </c>
      <c r="K18" s="475">
        <f t="shared" si="14"/>
        <v>0</v>
      </c>
      <c r="L18" s="475">
        <f t="shared" si="14"/>
        <v>0</v>
      </c>
      <c r="M18" s="475">
        <f t="shared" si="14"/>
        <v>0</v>
      </c>
      <c r="N18" s="475">
        <f t="shared" si="14"/>
        <v>0</v>
      </c>
      <c r="O18" s="475">
        <f t="shared" si="14"/>
        <v>0</v>
      </c>
      <c r="P18" s="475">
        <f t="shared" si="14"/>
        <v>0</v>
      </c>
    </row>
    <row r="19" spans="1:16" s="466" customFormat="1" ht="18" customHeight="1">
      <c r="A19" s="479" t="s">
        <v>105</v>
      </c>
      <c r="B19" s="479" t="s">
        <v>120</v>
      </c>
      <c r="C19" s="479" t="s">
        <v>107</v>
      </c>
      <c r="D19" s="479" t="s">
        <v>94</v>
      </c>
      <c r="E19" s="480" t="s">
        <v>122</v>
      </c>
      <c r="F19" s="481">
        <f t="shared" si="2"/>
        <v>1265.77</v>
      </c>
      <c r="G19" s="481">
        <f t="shared" si="11"/>
        <v>969.52</v>
      </c>
      <c r="H19" s="481">
        <v>969.52</v>
      </c>
      <c r="I19" s="481"/>
      <c r="J19" s="481">
        <v>296.25</v>
      </c>
      <c r="K19" s="481"/>
      <c r="L19" s="481"/>
      <c r="M19" s="481"/>
      <c r="N19" s="481"/>
      <c r="O19" s="486"/>
      <c r="P19" s="481"/>
    </row>
    <row r="20" spans="1:16" ht="23.1" hidden="1" customHeight="1"/>
    <row r="21" spans="1:16" ht="23.1" hidden="1" customHeight="1"/>
    <row r="22" spans="1:16" ht="23.1" hidden="1" customHeight="1">
      <c r="H22" s="467">
        <v>88745</v>
      </c>
      <c r="J22" s="467">
        <v>7374</v>
      </c>
      <c r="K22" s="467">
        <v>1000</v>
      </c>
      <c r="O22" s="467">
        <v>1407</v>
      </c>
    </row>
    <row r="23" spans="1:16" ht="23.1" hidden="1" customHeight="1"/>
    <row r="24" spans="1:16" ht="23.1" hidden="1" customHeight="1"/>
    <row r="25" spans="1:16" ht="23.1" hidden="1" customHeight="1"/>
    <row r="26" spans="1:16" ht="23.1" hidden="1" customHeight="1"/>
    <row r="27" spans="1:16" ht="23.1" hidden="1" customHeight="1"/>
    <row r="28" spans="1:16" ht="23.1" hidden="1" customHeight="1"/>
  </sheetData>
  <sheetProtection formatCells="0" formatColumns="0" formatRows="0"/>
  <mergeCells count="15">
    <mergeCell ref="A2:P2"/>
    <mergeCell ref="O3:P3"/>
    <mergeCell ref="A4:C4"/>
    <mergeCell ref="G4:I4"/>
    <mergeCell ref="A7:C7"/>
    <mergeCell ref="D4:D5"/>
    <mergeCell ref="E4:E5"/>
    <mergeCell ref="F4:F5"/>
    <mergeCell ref="J4:J5"/>
    <mergeCell ref="K4:K5"/>
    <mergeCell ref="L4:L5"/>
    <mergeCell ref="M4:M5"/>
    <mergeCell ref="N4:N5"/>
    <mergeCell ref="O4:O5"/>
    <mergeCell ref="P4:P5"/>
  </mergeCells>
  <phoneticPr fontId="36" type="noConversion"/>
  <printOptions horizontalCentered="1"/>
  <pageMargins left="0.15748031496063" right="0.15748031496063" top="0.78740157480314998" bottom="0.78740157480314998" header="0.39370078740157499" footer="0.39370078740157499"/>
  <pageSetup paperSize="9" orientation="landscape" horizontalDpi="1200" verticalDpi="1200" r:id="rId1"/>
  <headerFooter scaleWithDoc="0" alignWithMargins="0"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FF0000"/>
  </sheetPr>
  <dimension ref="A1:V150"/>
  <sheetViews>
    <sheetView showGridLines="0" showZeros="0" topLeftCell="D1" zoomScaleNormal="100" workbookViewId="0">
      <pane xSplit="6" ySplit="7" topLeftCell="J8" activePane="bottomRight" state="frozen"/>
      <selection pane="topRight"/>
      <selection pane="bottomLeft"/>
      <selection pane="bottomRight" activeCell="F11" sqref="F11:F20"/>
    </sheetView>
  </sheetViews>
  <sheetFormatPr defaultColWidth="6.875" defaultRowHeight="18.95" customHeight="1"/>
  <cols>
    <col min="1" max="1" width="5.125" style="567" customWidth="1"/>
    <col min="2" max="2" width="3.5" style="567" customWidth="1"/>
    <col min="3" max="3" width="17.625" style="567" customWidth="1"/>
    <col min="4" max="4" width="13.375" style="567" customWidth="1"/>
    <col min="5" max="5" width="16.375" style="568" customWidth="1"/>
    <col min="6" max="6" width="16" style="542" customWidth="1"/>
    <col min="7" max="8" width="11.625" style="542" customWidth="1"/>
    <col min="9" max="9" width="12.875" style="542" customWidth="1"/>
    <col min="10" max="10" width="12.125" style="542" customWidth="1"/>
    <col min="11" max="11" width="10.5" style="542" customWidth="1"/>
    <col min="12" max="12" width="12.25" style="542" customWidth="1"/>
    <col min="13" max="13" width="5.75" style="542" customWidth="1"/>
    <col min="14" max="14" width="6.375" style="542" customWidth="1"/>
    <col min="15" max="15" width="7.5" style="542" customWidth="1"/>
    <col min="16" max="16" width="7.125" style="542" customWidth="1"/>
    <col min="17" max="17" width="11" style="542" customWidth="1"/>
    <col min="18" max="18" width="9.75" style="543" customWidth="1"/>
    <col min="19" max="19" width="4.375" style="569" customWidth="1"/>
    <col min="20" max="20" width="5.75" style="569" customWidth="1"/>
    <col min="21" max="21" width="4.5" style="569" customWidth="1"/>
    <col min="22" max="23" width="6.875" style="543"/>
    <col min="24" max="24" width="11.375" style="543" customWidth="1"/>
    <col min="25" max="26" width="16.75" style="543" customWidth="1"/>
    <col min="27" max="27" width="11.375" style="543" customWidth="1"/>
    <col min="28" max="29" width="16.75" style="543" customWidth="1"/>
    <col min="30" max="30" width="11.375" style="543" customWidth="1"/>
    <col min="31" max="32" width="16.75" style="543" customWidth="1"/>
    <col min="33" max="16384" width="6.875" style="543"/>
  </cols>
  <sheetData>
    <row r="1" spans="1:21" ht="24.75" customHeight="1">
      <c r="A1" s="541"/>
      <c r="B1" s="541"/>
      <c r="C1" s="541"/>
      <c r="D1" s="541"/>
      <c r="E1" s="541"/>
      <c r="F1" s="541"/>
      <c r="G1" s="541"/>
      <c r="H1" s="541"/>
      <c r="I1" s="541"/>
      <c r="J1" s="541"/>
      <c r="K1" s="541"/>
      <c r="L1" s="541"/>
      <c r="M1" s="541"/>
      <c r="N1" s="541"/>
      <c r="O1" s="541"/>
      <c r="S1" s="544"/>
      <c r="T1" s="692" t="s">
        <v>123</v>
      </c>
      <c r="U1" s="692"/>
    </row>
    <row r="2" spans="1:21" ht="22.5">
      <c r="A2" s="693" t="s">
        <v>124</v>
      </c>
      <c r="B2" s="693"/>
      <c r="C2" s="693"/>
      <c r="D2" s="693"/>
      <c r="E2" s="693"/>
      <c r="F2" s="693"/>
      <c r="G2" s="693"/>
      <c r="H2" s="693"/>
      <c r="I2" s="693"/>
      <c r="J2" s="693"/>
      <c r="K2" s="693"/>
      <c r="L2" s="693"/>
      <c r="M2" s="693"/>
      <c r="N2" s="693"/>
      <c r="O2" s="693"/>
      <c r="P2" s="693"/>
      <c r="Q2" s="693"/>
      <c r="R2" s="693"/>
      <c r="S2" s="693"/>
      <c r="T2" s="693"/>
      <c r="U2" s="693"/>
    </row>
    <row r="3" spans="1:21" s="546" customFormat="1" ht="12">
      <c r="A3" s="694" t="s">
        <v>125</v>
      </c>
      <c r="B3" s="694"/>
      <c r="C3" s="694"/>
      <c r="D3" s="694"/>
      <c r="E3" s="694"/>
      <c r="F3" s="694"/>
      <c r="G3" s="694"/>
      <c r="H3" s="541"/>
      <c r="I3" s="541"/>
      <c r="J3" s="541"/>
      <c r="K3" s="541"/>
      <c r="L3" s="541"/>
      <c r="M3" s="541"/>
      <c r="N3" s="541"/>
      <c r="O3" s="541"/>
      <c r="P3" s="545"/>
      <c r="Q3" s="545"/>
      <c r="S3" s="547"/>
      <c r="T3" s="695" t="s">
        <v>78</v>
      </c>
      <c r="U3" s="695"/>
    </row>
    <row r="4" spans="1:21" s="546" customFormat="1" ht="12">
      <c r="A4" s="548" t="s">
        <v>126</v>
      </c>
      <c r="B4" s="548"/>
      <c r="C4" s="549"/>
      <c r="D4" s="685" t="s">
        <v>79</v>
      </c>
      <c r="E4" s="686" t="s">
        <v>99</v>
      </c>
      <c r="F4" s="688" t="s">
        <v>127</v>
      </c>
      <c r="G4" s="550" t="s">
        <v>128</v>
      </c>
      <c r="H4" s="548"/>
      <c r="I4" s="548"/>
      <c r="J4" s="549"/>
      <c r="K4" s="696" t="s">
        <v>129</v>
      </c>
      <c r="L4" s="696"/>
      <c r="M4" s="696"/>
      <c r="N4" s="696"/>
      <c r="O4" s="696"/>
      <c r="P4" s="696"/>
      <c r="Q4" s="696"/>
      <c r="R4" s="696"/>
      <c r="S4" s="697" t="s">
        <v>130</v>
      </c>
      <c r="T4" s="700" t="s">
        <v>131</v>
      </c>
      <c r="U4" s="700" t="s">
        <v>132</v>
      </c>
    </row>
    <row r="5" spans="1:21" s="546" customFormat="1" ht="12">
      <c r="A5" s="684" t="s">
        <v>101</v>
      </c>
      <c r="B5" s="685" t="s">
        <v>102</v>
      </c>
      <c r="C5" s="685" t="s">
        <v>103</v>
      </c>
      <c r="D5" s="685"/>
      <c r="E5" s="686"/>
      <c r="F5" s="688"/>
      <c r="G5" s="685" t="s">
        <v>81</v>
      </c>
      <c r="H5" s="685" t="s">
        <v>133</v>
      </c>
      <c r="I5" s="685" t="s">
        <v>134</v>
      </c>
      <c r="J5" s="688" t="s">
        <v>135</v>
      </c>
      <c r="K5" s="689" t="s">
        <v>81</v>
      </c>
      <c r="L5" s="690" t="s">
        <v>136</v>
      </c>
      <c r="M5" s="690" t="s">
        <v>137</v>
      </c>
      <c r="N5" s="689" t="s">
        <v>138</v>
      </c>
      <c r="O5" s="701" t="s">
        <v>139</v>
      </c>
      <c r="P5" s="701" t="s">
        <v>140</v>
      </c>
      <c r="Q5" s="701" t="s">
        <v>141</v>
      </c>
      <c r="R5" s="701" t="s">
        <v>142</v>
      </c>
      <c r="S5" s="698"/>
      <c r="T5" s="699"/>
      <c r="U5" s="699"/>
    </row>
    <row r="6" spans="1:21" ht="33" customHeight="1">
      <c r="A6" s="684"/>
      <c r="B6" s="685"/>
      <c r="C6" s="685"/>
      <c r="D6" s="685"/>
      <c r="E6" s="687"/>
      <c r="F6" s="551" t="s">
        <v>100</v>
      </c>
      <c r="G6" s="685"/>
      <c r="H6" s="685"/>
      <c r="I6" s="685"/>
      <c r="J6" s="688"/>
      <c r="K6" s="688"/>
      <c r="L6" s="691"/>
      <c r="M6" s="691"/>
      <c r="N6" s="688"/>
      <c r="O6" s="689"/>
      <c r="P6" s="689"/>
      <c r="Q6" s="689"/>
      <c r="R6" s="689"/>
      <c r="S6" s="699"/>
      <c r="T6" s="699"/>
      <c r="U6" s="699"/>
    </row>
    <row r="7" spans="1:21" ht="12">
      <c r="A7" s="552" t="s">
        <v>93</v>
      </c>
      <c r="B7" s="552" t="s">
        <v>93</v>
      </c>
      <c r="C7" s="552" t="s">
        <v>93</v>
      </c>
      <c r="D7" s="552" t="s">
        <v>93</v>
      </c>
      <c r="E7" s="552" t="s">
        <v>93</v>
      </c>
      <c r="F7" s="553">
        <v>1</v>
      </c>
      <c r="G7" s="552">
        <v>2</v>
      </c>
      <c r="H7" s="552">
        <v>3</v>
      </c>
      <c r="I7" s="552">
        <v>4</v>
      </c>
      <c r="J7" s="552">
        <v>5</v>
      </c>
      <c r="K7" s="552">
        <v>6</v>
      </c>
      <c r="L7" s="552">
        <v>7</v>
      </c>
      <c r="M7" s="552">
        <v>8</v>
      </c>
      <c r="N7" s="552">
        <v>9</v>
      </c>
      <c r="O7" s="552">
        <v>10</v>
      </c>
      <c r="P7" s="552">
        <v>11</v>
      </c>
      <c r="Q7" s="552">
        <v>12</v>
      </c>
      <c r="R7" s="552">
        <v>13</v>
      </c>
      <c r="S7" s="553">
        <v>14</v>
      </c>
      <c r="T7" s="553">
        <v>15</v>
      </c>
      <c r="U7" s="553">
        <v>16</v>
      </c>
    </row>
    <row r="8" spans="1:21" s="556" customFormat="1" ht="36">
      <c r="A8" s="680" t="s">
        <v>81</v>
      </c>
      <c r="B8" s="681"/>
      <c r="C8" s="682"/>
      <c r="D8" s="554" t="s">
        <v>94</v>
      </c>
      <c r="E8" s="554" t="s">
        <v>143</v>
      </c>
      <c r="F8" s="555">
        <f>F9</f>
        <v>121286</v>
      </c>
      <c r="G8" s="555">
        <f t="shared" ref="G8:U8" si="0">G9</f>
        <v>95452.029999999984</v>
      </c>
      <c r="H8" s="555">
        <f t="shared" si="0"/>
        <v>64447.87</v>
      </c>
      <c r="I8" s="555">
        <f t="shared" si="0"/>
        <v>15336.17</v>
      </c>
      <c r="J8" s="555">
        <f t="shared" si="0"/>
        <v>15667.99</v>
      </c>
      <c r="K8" s="555">
        <f t="shared" si="0"/>
        <v>25833.97</v>
      </c>
      <c r="L8" s="555">
        <f t="shared" si="0"/>
        <v>8358.14</v>
      </c>
      <c r="M8" s="555">
        <f t="shared" si="0"/>
        <v>0</v>
      </c>
      <c r="N8" s="555">
        <f t="shared" si="0"/>
        <v>0</v>
      </c>
      <c r="O8" s="555">
        <f t="shared" si="0"/>
        <v>0</v>
      </c>
      <c r="P8" s="555">
        <f t="shared" si="0"/>
        <v>0</v>
      </c>
      <c r="Q8" s="555">
        <f t="shared" si="0"/>
        <v>4195.08</v>
      </c>
      <c r="R8" s="555">
        <f t="shared" si="0"/>
        <v>13280.750000000002</v>
      </c>
      <c r="S8" s="555">
        <f t="shared" si="0"/>
        <v>0</v>
      </c>
      <c r="T8" s="555">
        <f t="shared" si="0"/>
        <v>0</v>
      </c>
      <c r="U8" s="555">
        <f t="shared" si="0"/>
        <v>0</v>
      </c>
    </row>
    <row r="9" spans="1:21" s="559" customFormat="1" ht="18.600000000000001" customHeight="1">
      <c r="A9" s="557">
        <v>205</v>
      </c>
      <c r="B9" s="557"/>
      <c r="C9" s="557"/>
      <c r="D9" s="557" t="s">
        <v>94</v>
      </c>
      <c r="E9" s="558" t="s">
        <v>106</v>
      </c>
      <c r="F9" s="555">
        <f>F10+F12+F17+F19</f>
        <v>121286</v>
      </c>
      <c r="G9" s="555">
        <f t="shared" ref="G9:U9" si="1">G10+G12+G17+G19</f>
        <v>95452.029999999984</v>
      </c>
      <c r="H9" s="555">
        <f t="shared" si="1"/>
        <v>64447.87</v>
      </c>
      <c r="I9" s="555">
        <f t="shared" si="1"/>
        <v>15336.17</v>
      </c>
      <c r="J9" s="555">
        <f t="shared" si="1"/>
        <v>15667.99</v>
      </c>
      <c r="K9" s="555">
        <f t="shared" si="1"/>
        <v>25833.97</v>
      </c>
      <c r="L9" s="555">
        <f t="shared" si="1"/>
        <v>8358.14</v>
      </c>
      <c r="M9" s="555">
        <f t="shared" si="1"/>
        <v>0</v>
      </c>
      <c r="N9" s="555">
        <f t="shared" si="1"/>
        <v>0</v>
      </c>
      <c r="O9" s="555">
        <f t="shared" si="1"/>
        <v>0</v>
      </c>
      <c r="P9" s="555">
        <f t="shared" si="1"/>
        <v>0</v>
      </c>
      <c r="Q9" s="555">
        <f t="shared" si="1"/>
        <v>4195.08</v>
      </c>
      <c r="R9" s="555">
        <f t="shared" si="1"/>
        <v>13280.750000000002</v>
      </c>
      <c r="S9" s="555">
        <f t="shared" si="1"/>
        <v>0</v>
      </c>
      <c r="T9" s="555">
        <f t="shared" si="1"/>
        <v>0</v>
      </c>
      <c r="U9" s="555">
        <f t="shared" si="1"/>
        <v>0</v>
      </c>
    </row>
    <row r="10" spans="1:21" s="559" customFormat="1" ht="18.600000000000001" customHeight="1">
      <c r="A10" s="557">
        <v>205</v>
      </c>
      <c r="B10" s="557" t="s">
        <v>107</v>
      </c>
      <c r="C10" s="557"/>
      <c r="D10" s="557" t="s">
        <v>94</v>
      </c>
      <c r="E10" s="558" t="s">
        <v>108</v>
      </c>
      <c r="F10" s="555">
        <f>F11</f>
        <v>2820.92</v>
      </c>
      <c r="G10" s="555">
        <f t="shared" ref="G10:U10" si="2">G11</f>
        <v>2433.9</v>
      </c>
      <c r="H10" s="555">
        <f t="shared" si="2"/>
        <v>1598.18</v>
      </c>
      <c r="I10" s="555">
        <f t="shared" si="2"/>
        <v>520.65</v>
      </c>
      <c r="J10" s="555">
        <f t="shared" si="2"/>
        <v>315.07</v>
      </c>
      <c r="K10" s="555">
        <f t="shared" si="2"/>
        <v>387.02</v>
      </c>
      <c r="L10" s="555">
        <f t="shared" si="2"/>
        <v>78</v>
      </c>
      <c r="M10" s="555">
        <f t="shared" si="2"/>
        <v>0</v>
      </c>
      <c r="N10" s="555">
        <f t="shared" si="2"/>
        <v>0</v>
      </c>
      <c r="O10" s="555">
        <f t="shared" si="2"/>
        <v>0</v>
      </c>
      <c r="P10" s="555">
        <f t="shared" si="2"/>
        <v>0</v>
      </c>
      <c r="Q10" s="555">
        <f t="shared" si="2"/>
        <v>150</v>
      </c>
      <c r="R10" s="555">
        <f t="shared" si="2"/>
        <v>159.02000000000001</v>
      </c>
      <c r="S10" s="555">
        <f t="shared" si="2"/>
        <v>0</v>
      </c>
      <c r="T10" s="555">
        <f t="shared" si="2"/>
        <v>0</v>
      </c>
      <c r="U10" s="555">
        <f t="shared" si="2"/>
        <v>0</v>
      </c>
    </row>
    <row r="11" spans="1:21" ht="18.600000000000001" customHeight="1">
      <c r="A11" s="560">
        <v>205</v>
      </c>
      <c r="B11" s="560" t="s">
        <v>107</v>
      </c>
      <c r="C11" s="560" t="s">
        <v>109</v>
      </c>
      <c r="D11" s="560" t="s">
        <v>94</v>
      </c>
      <c r="E11" s="561" t="s">
        <v>110</v>
      </c>
      <c r="F11" s="562">
        <f>G11+K11</f>
        <v>2820.92</v>
      </c>
      <c r="G11" s="562">
        <f>H11+I11+J11</f>
        <v>2433.9</v>
      </c>
      <c r="H11" s="563">
        <v>1598.18</v>
      </c>
      <c r="I11" s="563">
        <v>520.65</v>
      </c>
      <c r="J11" s="564">
        <v>315.07</v>
      </c>
      <c r="K11" s="562">
        <f>SUM(L11:U11)</f>
        <v>387.02</v>
      </c>
      <c r="L11" s="563">
        <v>78</v>
      </c>
      <c r="M11" s="563">
        <v>0</v>
      </c>
      <c r="N11" s="563">
        <v>0</v>
      </c>
      <c r="O11" s="563">
        <v>0</v>
      </c>
      <c r="P11" s="563">
        <v>0</v>
      </c>
      <c r="Q11" s="563">
        <v>150</v>
      </c>
      <c r="R11" s="565">
        <v>159.02000000000001</v>
      </c>
      <c r="S11" s="565"/>
      <c r="T11" s="565"/>
      <c r="U11" s="565"/>
    </row>
    <row r="12" spans="1:21" s="559" customFormat="1" ht="18.600000000000001" customHeight="1">
      <c r="A12" s="557">
        <v>205</v>
      </c>
      <c r="B12" s="557" t="s">
        <v>109</v>
      </c>
      <c r="C12" s="557"/>
      <c r="D12" s="557" t="s">
        <v>94</v>
      </c>
      <c r="E12" s="558" t="s">
        <v>111</v>
      </c>
      <c r="F12" s="555">
        <f>F13+F14+F15+F16</f>
        <v>109612.43</v>
      </c>
      <c r="G12" s="555">
        <f t="shared" ref="G12:U12" si="3">G13+G14+G15+G16</f>
        <v>85404.299999999988</v>
      </c>
      <c r="H12" s="555">
        <f t="shared" si="3"/>
        <v>57765.380000000005</v>
      </c>
      <c r="I12" s="555">
        <f t="shared" si="3"/>
        <v>13450.23</v>
      </c>
      <c r="J12" s="555">
        <f t="shared" si="3"/>
        <v>14188.689999999999</v>
      </c>
      <c r="K12" s="555">
        <f t="shared" ref="K12:K20" si="4">SUM(L12:U12)</f>
        <v>24208.13</v>
      </c>
      <c r="L12" s="555">
        <f t="shared" si="3"/>
        <v>7986.09</v>
      </c>
      <c r="M12" s="555">
        <f t="shared" si="3"/>
        <v>0</v>
      </c>
      <c r="N12" s="555">
        <f t="shared" si="3"/>
        <v>0</v>
      </c>
      <c r="O12" s="555">
        <f t="shared" si="3"/>
        <v>0</v>
      </c>
      <c r="P12" s="555">
        <f t="shared" si="3"/>
        <v>0</v>
      </c>
      <c r="Q12" s="555">
        <f t="shared" si="3"/>
        <v>3779.33</v>
      </c>
      <c r="R12" s="555">
        <f t="shared" si="3"/>
        <v>12442.710000000001</v>
      </c>
      <c r="S12" s="555">
        <f t="shared" si="3"/>
        <v>0</v>
      </c>
      <c r="T12" s="555">
        <f t="shared" si="3"/>
        <v>0</v>
      </c>
      <c r="U12" s="555">
        <f t="shared" si="3"/>
        <v>0</v>
      </c>
    </row>
    <row r="13" spans="1:21" ht="18.600000000000001" customHeight="1">
      <c r="A13" s="560">
        <v>205</v>
      </c>
      <c r="B13" s="560" t="s">
        <v>109</v>
      </c>
      <c r="C13" s="560" t="s">
        <v>107</v>
      </c>
      <c r="D13" s="560" t="s">
        <v>94</v>
      </c>
      <c r="E13" s="561" t="s">
        <v>112</v>
      </c>
      <c r="F13" s="562">
        <f>G13+K13</f>
        <v>7982.33</v>
      </c>
      <c r="G13" s="562">
        <f>H13+I13+J13</f>
        <v>3940.62</v>
      </c>
      <c r="H13" s="563">
        <v>2712.38</v>
      </c>
      <c r="I13" s="563">
        <v>525.55999999999995</v>
      </c>
      <c r="J13" s="563">
        <v>702.68</v>
      </c>
      <c r="K13" s="562">
        <f t="shared" si="4"/>
        <v>4041.71</v>
      </c>
      <c r="L13" s="564">
        <v>1529.35</v>
      </c>
      <c r="M13" s="563">
        <v>0</v>
      </c>
      <c r="N13" s="563">
        <v>0</v>
      </c>
      <c r="O13" s="563">
        <v>0</v>
      </c>
      <c r="P13" s="564">
        <v>0</v>
      </c>
      <c r="Q13" s="564">
        <v>144.97</v>
      </c>
      <c r="R13" s="565">
        <v>2367.39</v>
      </c>
      <c r="S13" s="565"/>
      <c r="T13" s="565"/>
      <c r="U13" s="565"/>
    </row>
    <row r="14" spans="1:21" ht="18.600000000000001" customHeight="1">
      <c r="A14" s="560">
        <v>205</v>
      </c>
      <c r="B14" s="560" t="s">
        <v>109</v>
      </c>
      <c r="C14" s="560" t="s">
        <v>109</v>
      </c>
      <c r="D14" s="560" t="s">
        <v>94</v>
      </c>
      <c r="E14" s="561" t="s">
        <v>113</v>
      </c>
      <c r="F14" s="562">
        <f>G14+K14</f>
        <v>14489.8</v>
      </c>
      <c r="G14" s="562">
        <f>H14+I14+J14</f>
        <v>9487.39</v>
      </c>
      <c r="H14" s="563">
        <v>6313.9</v>
      </c>
      <c r="I14" s="563">
        <v>1733.12</v>
      </c>
      <c r="J14" s="563">
        <v>1440.37</v>
      </c>
      <c r="K14" s="562">
        <f t="shared" si="4"/>
        <v>5002.41</v>
      </c>
      <c r="L14" s="564">
        <v>1657.71</v>
      </c>
      <c r="M14" s="563">
        <v>0</v>
      </c>
      <c r="N14" s="563">
        <v>0</v>
      </c>
      <c r="O14" s="563">
        <v>0</v>
      </c>
      <c r="P14" s="564">
        <v>0</v>
      </c>
      <c r="Q14" s="564">
        <v>504.93</v>
      </c>
      <c r="R14" s="565">
        <v>2839.77</v>
      </c>
      <c r="S14" s="565"/>
      <c r="T14" s="565"/>
      <c r="U14" s="565"/>
    </row>
    <row r="15" spans="1:21" ht="18.600000000000001" customHeight="1">
      <c r="A15" s="560">
        <v>205</v>
      </c>
      <c r="B15" s="560" t="s">
        <v>109</v>
      </c>
      <c r="C15" s="560" t="s">
        <v>114</v>
      </c>
      <c r="D15" s="560" t="s">
        <v>94</v>
      </c>
      <c r="E15" s="561" t="s">
        <v>115</v>
      </c>
      <c r="F15" s="562">
        <f>G15+K15</f>
        <v>45734.619999999995</v>
      </c>
      <c r="G15" s="562">
        <f>H15+I15+J15</f>
        <v>37379.259999999995</v>
      </c>
      <c r="H15" s="563">
        <v>25425.02</v>
      </c>
      <c r="I15" s="563">
        <v>5585.08</v>
      </c>
      <c r="J15" s="563">
        <v>6369.16</v>
      </c>
      <c r="K15" s="562">
        <f t="shared" si="4"/>
        <v>8355.36</v>
      </c>
      <c r="L15" s="564">
        <v>2564.19</v>
      </c>
      <c r="M15" s="563">
        <v>0</v>
      </c>
      <c r="N15" s="563">
        <v>0</v>
      </c>
      <c r="O15" s="563">
        <v>0</v>
      </c>
      <c r="P15" s="564">
        <v>0</v>
      </c>
      <c r="Q15" s="564">
        <v>1649.7</v>
      </c>
      <c r="R15" s="565">
        <v>4141.47</v>
      </c>
      <c r="S15" s="565"/>
      <c r="T15" s="565"/>
      <c r="U15" s="565"/>
    </row>
    <row r="16" spans="1:21" ht="18.600000000000001" customHeight="1">
      <c r="A16" s="560">
        <v>205</v>
      </c>
      <c r="B16" s="560" t="s">
        <v>109</v>
      </c>
      <c r="C16" s="560" t="s">
        <v>116</v>
      </c>
      <c r="D16" s="560" t="s">
        <v>94</v>
      </c>
      <c r="E16" s="561" t="s">
        <v>117</v>
      </c>
      <c r="F16" s="562">
        <f>G16+K16</f>
        <v>41405.68</v>
      </c>
      <c r="G16" s="562">
        <f>H16+I16+J16</f>
        <v>34597.03</v>
      </c>
      <c r="H16" s="563">
        <v>23314.080000000002</v>
      </c>
      <c r="I16" s="563">
        <v>5606.47</v>
      </c>
      <c r="J16" s="563">
        <v>5676.48</v>
      </c>
      <c r="K16" s="562">
        <f t="shared" si="4"/>
        <v>6808.65</v>
      </c>
      <c r="L16" s="564">
        <v>2234.84</v>
      </c>
      <c r="M16" s="563">
        <v>0</v>
      </c>
      <c r="N16" s="563">
        <v>0</v>
      </c>
      <c r="O16" s="563">
        <v>0</v>
      </c>
      <c r="P16" s="564">
        <v>0</v>
      </c>
      <c r="Q16" s="564">
        <v>1479.73</v>
      </c>
      <c r="R16" s="565">
        <v>3094.08</v>
      </c>
      <c r="S16" s="565"/>
      <c r="T16" s="565"/>
      <c r="U16" s="565"/>
    </row>
    <row r="17" spans="1:22" s="559" customFormat="1" ht="18.600000000000001" customHeight="1">
      <c r="A17" s="557" t="s">
        <v>105</v>
      </c>
      <c r="B17" s="557" t="s">
        <v>114</v>
      </c>
      <c r="C17" s="557"/>
      <c r="D17" s="557" t="s">
        <v>94</v>
      </c>
      <c r="E17" s="558" t="s">
        <v>118</v>
      </c>
      <c r="F17" s="555">
        <f>F18</f>
        <v>7456.88</v>
      </c>
      <c r="G17" s="555">
        <f>G18</f>
        <v>6482.38</v>
      </c>
      <c r="H17" s="555">
        <f t="shared" ref="H17:U17" si="5">H18</f>
        <v>4337.22</v>
      </c>
      <c r="I17" s="555">
        <f t="shared" si="5"/>
        <v>1156.96</v>
      </c>
      <c r="J17" s="555">
        <f t="shared" si="5"/>
        <v>988.2</v>
      </c>
      <c r="K17" s="555">
        <f t="shared" si="4"/>
        <v>974.5</v>
      </c>
      <c r="L17" s="555">
        <f t="shared" si="5"/>
        <v>232</v>
      </c>
      <c r="M17" s="555">
        <f t="shared" si="5"/>
        <v>0</v>
      </c>
      <c r="N17" s="555">
        <f t="shared" si="5"/>
        <v>0</v>
      </c>
      <c r="O17" s="555">
        <f t="shared" si="5"/>
        <v>0</v>
      </c>
      <c r="P17" s="555">
        <f t="shared" si="5"/>
        <v>0</v>
      </c>
      <c r="Q17" s="555">
        <f t="shared" si="5"/>
        <v>188.5</v>
      </c>
      <c r="R17" s="555">
        <f t="shared" si="5"/>
        <v>554</v>
      </c>
      <c r="S17" s="555">
        <f t="shared" si="5"/>
        <v>0</v>
      </c>
      <c r="T17" s="555">
        <f t="shared" si="5"/>
        <v>0</v>
      </c>
      <c r="U17" s="555">
        <f t="shared" si="5"/>
        <v>0</v>
      </c>
    </row>
    <row r="18" spans="1:22" ht="18.600000000000001" customHeight="1">
      <c r="A18" s="560" t="s">
        <v>105</v>
      </c>
      <c r="B18" s="560" t="s">
        <v>114</v>
      </c>
      <c r="C18" s="560" t="s">
        <v>109</v>
      </c>
      <c r="D18" s="560" t="s">
        <v>94</v>
      </c>
      <c r="E18" s="561" t="s">
        <v>119</v>
      </c>
      <c r="F18" s="562">
        <f>G18+K18</f>
        <v>7456.88</v>
      </c>
      <c r="G18" s="562">
        <f>SUM(H18:J18)</f>
        <v>6482.38</v>
      </c>
      <c r="H18" s="563">
        <v>4337.22</v>
      </c>
      <c r="I18" s="563">
        <v>1156.96</v>
      </c>
      <c r="J18" s="563">
        <v>988.2</v>
      </c>
      <c r="K18" s="562">
        <f t="shared" si="4"/>
        <v>974.5</v>
      </c>
      <c r="L18" s="563">
        <v>232</v>
      </c>
      <c r="M18" s="563"/>
      <c r="N18" s="563"/>
      <c r="O18" s="563"/>
      <c r="P18" s="563"/>
      <c r="Q18" s="563">
        <v>188.5</v>
      </c>
      <c r="R18" s="565">
        <v>554</v>
      </c>
      <c r="S18" s="565"/>
      <c r="T18" s="565"/>
      <c r="U18" s="565"/>
    </row>
    <row r="19" spans="1:22" s="559" customFormat="1" ht="18.600000000000001" customHeight="1">
      <c r="A19" s="557" t="s">
        <v>105</v>
      </c>
      <c r="B19" s="557" t="s">
        <v>120</v>
      </c>
      <c r="C19" s="557"/>
      <c r="D19" s="557" t="s">
        <v>94</v>
      </c>
      <c r="E19" s="558" t="s">
        <v>121</v>
      </c>
      <c r="F19" s="555">
        <f>G19+K19</f>
        <v>1395.77</v>
      </c>
      <c r="G19" s="555">
        <f>G20</f>
        <v>1131.45</v>
      </c>
      <c r="H19" s="555">
        <f t="shared" ref="H19:S19" si="6">H20</f>
        <v>747.09</v>
      </c>
      <c r="I19" s="555">
        <f t="shared" si="6"/>
        <v>208.33</v>
      </c>
      <c r="J19" s="555">
        <f t="shared" si="6"/>
        <v>176.03</v>
      </c>
      <c r="K19" s="555">
        <f t="shared" si="4"/>
        <v>264.32</v>
      </c>
      <c r="L19" s="555">
        <f t="shared" si="6"/>
        <v>62.05</v>
      </c>
      <c r="M19" s="555">
        <f t="shared" si="6"/>
        <v>0</v>
      </c>
      <c r="N19" s="555">
        <f t="shared" si="6"/>
        <v>0</v>
      </c>
      <c r="O19" s="555">
        <f t="shared" si="6"/>
        <v>0</v>
      </c>
      <c r="P19" s="555">
        <f t="shared" si="6"/>
        <v>0</v>
      </c>
      <c r="Q19" s="555">
        <f t="shared" si="6"/>
        <v>77.25</v>
      </c>
      <c r="R19" s="555">
        <f t="shared" si="6"/>
        <v>125.02</v>
      </c>
      <c r="S19" s="555">
        <f t="shared" si="6"/>
        <v>0</v>
      </c>
      <c r="T19" s="566"/>
      <c r="U19" s="566"/>
    </row>
    <row r="20" spans="1:22" ht="18.600000000000001" customHeight="1">
      <c r="A20" s="560" t="s">
        <v>105</v>
      </c>
      <c r="B20" s="560" t="s">
        <v>120</v>
      </c>
      <c r="C20" s="560" t="s">
        <v>107</v>
      </c>
      <c r="D20" s="560" t="s">
        <v>94</v>
      </c>
      <c r="E20" s="561" t="s">
        <v>122</v>
      </c>
      <c r="F20" s="562">
        <f>G20+K20</f>
        <v>1395.77</v>
      </c>
      <c r="G20" s="562">
        <f>H20+I20+J20</f>
        <v>1131.45</v>
      </c>
      <c r="H20" s="563">
        <v>747.09</v>
      </c>
      <c r="I20" s="563">
        <v>208.33</v>
      </c>
      <c r="J20" s="563">
        <v>176.03</v>
      </c>
      <c r="K20" s="555">
        <f t="shared" si="4"/>
        <v>264.32</v>
      </c>
      <c r="L20" s="563">
        <v>62.05</v>
      </c>
      <c r="M20" s="563"/>
      <c r="N20" s="563"/>
      <c r="O20" s="563"/>
      <c r="P20" s="563"/>
      <c r="Q20" s="563">
        <v>77.25</v>
      </c>
      <c r="R20" s="565">
        <v>125.02</v>
      </c>
      <c r="S20" s="565"/>
      <c r="T20" s="565"/>
      <c r="U20" s="565"/>
    </row>
    <row r="21" spans="1:22" ht="18.95" hidden="1" customHeight="1"/>
    <row r="22" spans="1:22" ht="18.95" hidden="1" customHeight="1">
      <c r="H22" s="570">
        <f>H11/$F$11</f>
        <v>0.56654566595295153</v>
      </c>
      <c r="I22" s="570">
        <f t="shared" ref="I22:R22" si="7">I11/$F$11</f>
        <v>0.18456744608142023</v>
      </c>
      <c r="J22" s="570">
        <f t="shared" si="7"/>
        <v>0.11169051231513123</v>
      </c>
      <c r="K22" s="570"/>
      <c r="L22" s="570">
        <f t="shared" si="7"/>
        <v>2.7650553720062959E-2</v>
      </c>
      <c r="M22" s="570">
        <f t="shared" si="7"/>
        <v>0</v>
      </c>
      <c r="N22" s="570">
        <f t="shared" si="7"/>
        <v>0</v>
      </c>
      <c r="O22" s="570">
        <f t="shared" si="7"/>
        <v>0</v>
      </c>
      <c r="P22" s="570">
        <f t="shared" si="7"/>
        <v>0</v>
      </c>
      <c r="Q22" s="570">
        <f t="shared" si="7"/>
        <v>5.317414176935184E-2</v>
      </c>
      <c r="R22" s="570">
        <f t="shared" si="7"/>
        <v>5.6371680161082204E-2</v>
      </c>
    </row>
    <row r="23" spans="1:22" ht="18.95" hidden="1" customHeight="1">
      <c r="A23" s="571">
        <v>205</v>
      </c>
      <c r="B23" s="572"/>
      <c r="C23" s="573" t="s">
        <v>94</v>
      </c>
      <c r="D23" s="574" t="s">
        <v>106</v>
      </c>
      <c r="E23" s="575" t="e">
        <f>F23+#REF!</f>
        <v>#REF!</v>
      </c>
      <c r="F23" s="575">
        <f>SUM(F24:F27)</f>
        <v>88745</v>
      </c>
      <c r="G23" s="575">
        <f>SUM(G24:G27)</f>
        <v>60809.039229838803</v>
      </c>
      <c r="H23" s="575">
        <f t="shared" ref="H23:J23" si="8">SUM(H24:H27)</f>
        <v>11832.6409642158</v>
      </c>
      <c r="I23" s="575">
        <f t="shared" si="8"/>
        <v>16103.319805945401</v>
      </c>
      <c r="J23" s="575">
        <f t="shared" si="8"/>
        <v>519.13087979878503</v>
      </c>
      <c r="K23" s="575">
        <f t="shared" ref="K23:P23" si="9">SUM(K24:K27)</f>
        <v>0</v>
      </c>
      <c r="L23" s="575">
        <f t="shared" si="9"/>
        <v>0</v>
      </c>
      <c r="M23" s="575">
        <f t="shared" si="9"/>
        <v>0</v>
      </c>
      <c r="N23" s="575">
        <f t="shared" si="9"/>
        <v>0</v>
      </c>
      <c r="O23" s="575">
        <f t="shared" si="9"/>
        <v>6176.1504316030096</v>
      </c>
      <c r="P23" s="575">
        <f t="shared" si="9"/>
        <v>1207.04</v>
      </c>
      <c r="Q23" s="576"/>
      <c r="R23" s="575">
        <f t="shared" ref="R23:U23" si="10">SUM(R24:R27)</f>
        <v>0</v>
      </c>
      <c r="S23" s="575">
        <f t="shared" si="10"/>
        <v>0</v>
      </c>
      <c r="T23" s="575">
        <f t="shared" si="10"/>
        <v>6176.1504316030096</v>
      </c>
      <c r="U23" s="575">
        <f t="shared" si="10"/>
        <v>1207.04</v>
      </c>
      <c r="V23" s="576"/>
    </row>
    <row r="24" spans="1:22" ht="18.95" hidden="1" customHeight="1">
      <c r="A24" s="577">
        <v>205</v>
      </c>
      <c r="B24" s="577" t="s">
        <v>107</v>
      </c>
      <c r="C24" s="578" t="s">
        <v>94</v>
      </c>
      <c r="D24" s="579" t="s">
        <v>108</v>
      </c>
      <c r="E24" s="580" t="e">
        <f>F24+#REF!</f>
        <v>#REF!</v>
      </c>
      <c r="F24" s="575">
        <f>SUM(G24:I24)</f>
        <v>1774.90064303335</v>
      </c>
      <c r="G24" s="581">
        <v>1216.18122521022</v>
      </c>
      <c r="H24" s="581">
        <v>236.65290502190999</v>
      </c>
      <c r="I24" s="581">
        <v>322.06651280121798</v>
      </c>
      <c r="J24" s="582">
        <v>45</v>
      </c>
      <c r="K24" s="582">
        <v>0</v>
      </c>
      <c r="L24" s="582">
        <v>0</v>
      </c>
      <c r="M24" s="582">
        <v>0</v>
      </c>
      <c r="N24" s="582">
        <v>0</v>
      </c>
      <c r="O24" s="582">
        <v>50</v>
      </c>
      <c r="P24" s="582">
        <v>74.02</v>
      </c>
      <c r="Q24" s="583"/>
      <c r="R24" s="582">
        <v>0</v>
      </c>
      <c r="S24" s="582">
        <v>0</v>
      </c>
      <c r="T24" s="582">
        <v>50</v>
      </c>
      <c r="U24" s="582">
        <v>74.02</v>
      </c>
      <c r="V24" s="583"/>
    </row>
    <row r="25" spans="1:22" ht="18.95" hidden="1" customHeight="1">
      <c r="A25" s="577" t="s">
        <v>105</v>
      </c>
      <c r="B25" s="577" t="s">
        <v>109</v>
      </c>
      <c r="C25" s="578" t="s">
        <v>94</v>
      </c>
      <c r="D25" s="579" t="s">
        <v>111</v>
      </c>
      <c r="E25" s="580" t="e">
        <f>F25+#REF!</f>
        <v>#REF!</v>
      </c>
      <c r="F25" s="575">
        <f>SUM(G25:I25)</f>
        <v>80757.947106349995</v>
      </c>
      <c r="G25" s="581">
        <v>55336.2237163928</v>
      </c>
      <c r="H25" s="581">
        <v>10767.7028916172</v>
      </c>
      <c r="I25" s="581">
        <v>14654.0204983399</v>
      </c>
      <c r="J25" s="582">
        <v>380.08087979878502</v>
      </c>
      <c r="K25" s="582"/>
      <c r="L25" s="582"/>
      <c r="M25" s="582"/>
      <c r="N25" s="582"/>
      <c r="O25" s="582">
        <v>6020.6504316030096</v>
      </c>
      <c r="P25" s="582">
        <v>850</v>
      </c>
      <c r="Q25" s="583"/>
      <c r="R25" s="582"/>
      <c r="S25" s="582"/>
      <c r="T25" s="582">
        <v>6020.6504316030096</v>
      </c>
      <c r="U25" s="582">
        <v>850</v>
      </c>
      <c r="V25" s="583"/>
    </row>
    <row r="26" spans="1:22" ht="18.95" hidden="1" customHeight="1">
      <c r="A26" s="577" t="s">
        <v>105</v>
      </c>
      <c r="B26" s="577" t="s">
        <v>114</v>
      </c>
      <c r="C26" s="578" t="s">
        <v>94</v>
      </c>
      <c r="D26" s="579" t="s">
        <v>118</v>
      </c>
      <c r="E26" s="580" t="e">
        <f>F26+#REF!</f>
        <v>#REF!</v>
      </c>
      <c r="F26" s="575">
        <f>SUM(G26:I26)</f>
        <v>5324.7019291000397</v>
      </c>
      <c r="G26" s="581">
        <v>3648.5436756306599</v>
      </c>
      <c r="H26" s="581">
        <v>709.95871506572996</v>
      </c>
      <c r="I26" s="581">
        <v>966.19953840365395</v>
      </c>
      <c r="J26" s="582">
        <v>82</v>
      </c>
      <c r="K26" s="582"/>
      <c r="L26" s="582"/>
      <c r="M26" s="582"/>
      <c r="N26" s="582"/>
      <c r="O26" s="582">
        <v>60.5</v>
      </c>
      <c r="P26" s="582">
        <v>260</v>
      </c>
      <c r="Q26" s="583"/>
      <c r="R26" s="582"/>
      <c r="S26" s="582"/>
      <c r="T26" s="582">
        <v>60.5</v>
      </c>
      <c r="U26" s="582">
        <v>260</v>
      </c>
      <c r="V26" s="583"/>
    </row>
    <row r="27" spans="1:22" ht="18.95" hidden="1" customHeight="1">
      <c r="A27" s="577" t="s">
        <v>105</v>
      </c>
      <c r="B27" s="577" t="s">
        <v>120</v>
      </c>
      <c r="C27" s="578" t="s">
        <v>94</v>
      </c>
      <c r="D27" s="579" t="s">
        <v>121</v>
      </c>
      <c r="E27" s="580" t="e">
        <f>F27+#REF!</f>
        <v>#REF!</v>
      </c>
      <c r="F27" s="575">
        <f>SUM(G27:I27)</f>
        <v>887.45032151667294</v>
      </c>
      <c r="G27" s="581">
        <v>608.09061260510896</v>
      </c>
      <c r="H27" s="581">
        <v>118.32645251095499</v>
      </c>
      <c r="I27" s="581">
        <v>161.03325640060899</v>
      </c>
      <c r="J27" s="582">
        <v>12.05</v>
      </c>
      <c r="K27" s="582"/>
      <c r="L27" s="582"/>
      <c r="M27" s="582"/>
      <c r="N27" s="582"/>
      <c r="O27" s="582">
        <v>45</v>
      </c>
      <c r="P27" s="582">
        <v>23.02</v>
      </c>
      <c r="Q27" s="583"/>
      <c r="R27" s="582"/>
      <c r="S27" s="582"/>
      <c r="T27" s="582">
        <v>45</v>
      </c>
      <c r="U27" s="582">
        <v>23.02</v>
      </c>
      <c r="V27" s="583"/>
    </row>
    <row r="28" spans="1:22" ht="18.95" hidden="1" customHeight="1"/>
    <row r="29" spans="1:22" ht="18.95" hidden="1" customHeight="1">
      <c r="A29" s="584"/>
      <c r="B29" s="585"/>
      <c r="C29" s="585" t="s">
        <v>108</v>
      </c>
      <c r="D29" s="586">
        <v>2.00000072458544E-2</v>
      </c>
    </row>
    <row r="30" spans="1:22" ht="18.95" hidden="1" customHeight="1">
      <c r="A30" s="584" t="s">
        <v>109</v>
      </c>
      <c r="B30" s="585" t="s">
        <v>94</v>
      </c>
      <c r="C30" s="585" t="s">
        <v>110</v>
      </c>
      <c r="D30" s="587"/>
    </row>
    <row r="31" spans="1:22" ht="18.95" hidden="1" customHeight="1">
      <c r="A31" s="584"/>
      <c r="B31" s="585"/>
      <c r="C31" s="585" t="s">
        <v>111</v>
      </c>
      <c r="D31" s="586">
        <v>0.90999996739365496</v>
      </c>
      <c r="E31" s="568" t="e">
        <f>E23*D31</f>
        <v>#REF!</v>
      </c>
    </row>
    <row r="32" spans="1:22" ht="18.95" hidden="1" customHeight="1">
      <c r="A32" s="584" t="s">
        <v>107</v>
      </c>
      <c r="B32" s="585" t="s">
        <v>94</v>
      </c>
      <c r="C32" s="585" t="s">
        <v>112</v>
      </c>
      <c r="D32" s="587">
        <v>7.6923107547990893E-2</v>
      </c>
      <c r="E32" s="588" t="e">
        <f>$E$43*D32</f>
        <v>#REF!</v>
      </c>
      <c r="F32" s="589"/>
      <c r="G32" s="589" t="e">
        <f>$E$43*D32</f>
        <v>#REF!</v>
      </c>
      <c r="H32" s="589" t="e">
        <f>$G$32*H22</f>
        <v>#REF!</v>
      </c>
      <c r="I32" s="589" t="e">
        <f t="shared" ref="I32:V32" si="11">$G$32*I22</f>
        <v>#REF!</v>
      </c>
      <c r="J32" s="589" t="e">
        <f t="shared" si="11"/>
        <v>#REF!</v>
      </c>
      <c r="K32" s="589" t="e">
        <f t="shared" si="11"/>
        <v>#REF!</v>
      </c>
      <c r="L32" s="589" t="e">
        <f t="shared" si="11"/>
        <v>#REF!</v>
      </c>
      <c r="M32" s="589" t="e">
        <f t="shared" si="11"/>
        <v>#REF!</v>
      </c>
      <c r="N32" s="589" t="e">
        <f t="shared" si="11"/>
        <v>#REF!</v>
      </c>
      <c r="O32" s="589" t="e">
        <f t="shared" si="11"/>
        <v>#REF!</v>
      </c>
      <c r="P32" s="589" t="e">
        <f t="shared" si="11"/>
        <v>#REF!</v>
      </c>
      <c r="Q32" s="589" t="e">
        <f t="shared" si="11"/>
        <v>#REF!</v>
      </c>
      <c r="R32" s="589" t="e">
        <f t="shared" si="11"/>
        <v>#REF!</v>
      </c>
      <c r="S32" s="589" t="e">
        <f t="shared" si="11"/>
        <v>#REF!</v>
      </c>
      <c r="T32" s="589" t="e">
        <f t="shared" si="11"/>
        <v>#REF!</v>
      </c>
      <c r="U32" s="589" t="e">
        <f t="shared" si="11"/>
        <v>#REF!</v>
      </c>
      <c r="V32" s="589" t="e">
        <f t="shared" si="11"/>
        <v>#REF!</v>
      </c>
    </row>
    <row r="33" spans="1:22" ht="18.95" hidden="1" customHeight="1">
      <c r="A33" s="584" t="s">
        <v>109</v>
      </c>
      <c r="B33" s="585" t="s">
        <v>94</v>
      </c>
      <c r="C33" s="585" t="s">
        <v>113</v>
      </c>
      <c r="D33" s="587">
        <v>0.47252746159000297</v>
      </c>
      <c r="E33" s="588" t="e">
        <f t="shared" ref="E33:E35" si="12">$E$43*D33</f>
        <v>#REF!</v>
      </c>
      <c r="F33" s="589"/>
      <c r="G33" s="589" t="e">
        <f t="shared" ref="G33:G35" si="13">$E$43*D33</f>
        <v>#REF!</v>
      </c>
      <c r="H33" s="589" t="e">
        <f>$G$33*H22</f>
        <v>#REF!</v>
      </c>
      <c r="I33" s="589" t="e">
        <f t="shared" ref="I33:R33" si="14">$G$33*I22</f>
        <v>#REF!</v>
      </c>
      <c r="J33" s="589" t="e">
        <f t="shared" si="14"/>
        <v>#REF!</v>
      </c>
      <c r="K33" s="589" t="e">
        <f t="shared" si="14"/>
        <v>#REF!</v>
      </c>
      <c r="L33" s="589" t="e">
        <f t="shared" si="14"/>
        <v>#REF!</v>
      </c>
      <c r="M33" s="589" t="e">
        <f t="shared" si="14"/>
        <v>#REF!</v>
      </c>
      <c r="N33" s="589" t="e">
        <f t="shared" si="14"/>
        <v>#REF!</v>
      </c>
      <c r="O33" s="589" t="e">
        <f t="shared" si="14"/>
        <v>#REF!</v>
      </c>
      <c r="P33" s="589" t="e">
        <f t="shared" si="14"/>
        <v>#REF!</v>
      </c>
      <c r="Q33" s="589" t="e">
        <f t="shared" si="14"/>
        <v>#REF!</v>
      </c>
      <c r="R33" s="589" t="e">
        <f t="shared" si="14"/>
        <v>#REF!</v>
      </c>
      <c r="S33" s="589"/>
      <c r="T33" s="589" t="e">
        <f t="shared" ref="T33:U33" si="15">$E$33*T22</f>
        <v>#REF!</v>
      </c>
      <c r="U33" s="589" t="e">
        <f t="shared" si="15"/>
        <v>#REF!</v>
      </c>
      <c r="V33" s="590"/>
    </row>
    <row r="34" spans="1:22" ht="18.95" hidden="1" customHeight="1">
      <c r="A34" s="584" t="s">
        <v>114</v>
      </c>
      <c r="B34" s="585" t="s">
        <v>94</v>
      </c>
      <c r="C34" s="585" t="s">
        <v>115</v>
      </c>
      <c r="D34" s="587">
        <v>0.285714200402026</v>
      </c>
      <c r="E34" s="588" t="e">
        <f t="shared" si="12"/>
        <v>#REF!</v>
      </c>
      <c r="F34" s="589"/>
      <c r="G34" s="589" t="e">
        <f t="shared" si="13"/>
        <v>#REF!</v>
      </c>
      <c r="H34" s="589" t="e">
        <f>$G$34*H22</f>
        <v>#REF!</v>
      </c>
      <c r="I34" s="589" t="e">
        <f t="shared" ref="I34:R34" si="16">$G$34*I22</f>
        <v>#REF!</v>
      </c>
      <c r="J34" s="589" t="e">
        <f t="shared" si="16"/>
        <v>#REF!</v>
      </c>
      <c r="K34" s="589" t="e">
        <f t="shared" si="16"/>
        <v>#REF!</v>
      </c>
      <c r="L34" s="589" t="e">
        <f t="shared" si="16"/>
        <v>#REF!</v>
      </c>
      <c r="M34" s="589" t="e">
        <f t="shared" si="16"/>
        <v>#REF!</v>
      </c>
      <c r="N34" s="589" t="e">
        <f t="shared" si="16"/>
        <v>#REF!</v>
      </c>
      <c r="O34" s="589" t="e">
        <f t="shared" si="16"/>
        <v>#REF!</v>
      </c>
      <c r="P34" s="589" t="e">
        <f t="shared" si="16"/>
        <v>#REF!</v>
      </c>
      <c r="Q34" s="589" t="e">
        <f t="shared" si="16"/>
        <v>#REF!</v>
      </c>
      <c r="R34" s="589" t="e">
        <f t="shared" si="16"/>
        <v>#REF!</v>
      </c>
      <c r="S34" s="591"/>
      <c r="T34" s="591"/>
      <c r="U34" s="591"/>
      <c r="V34" s="590"/>
    </row>
    <row r="35" spans="1:22" ht="18.95" hidden="1" customHeight="1">
      <c r="A35" s="584" t="s">
        <v>116</v>
      </c>
      <c r="B35" s="585" t="s">
        <v>94</v>
      </c>
      <c r="C35" s="585" t="s">
        <v>152</v>
      </c>
      <c r="D35" s="587">
        <v>0.16483523045998</v>
      </c>
      <c r="E35" s="588" t="e">
        <f t="shared" si="12"/>
        <v>#REF!</v>
      </c>
      <c r="F35" s="589"/>
      <c r="G35" s="589" t="e">
        <f t="shared" si="13"/>
        <v>#REF!</v>
      </c>
      <c r="H35" s="589" t="e">
        <f>$G$35*H22</f>
        <v>#REF!</v>
      </c>
      <c r="I35" s="589" t="e">
        <f t="shared" ref="I35:R35" si="17">$G$35*I22</f>
        <v>#REF!</v>
      </c>
      <c r="J35" s="589" t="e">
        <f t="shared" si="17"/>
        <v>#REF!</v>
      </c>
      <c r="K35" s="589" t="e">
        <f t="shared" si="17"/>
        <v>#REF!</v>
      </c>
      <c r="L35" s="589" t="e">
        <f t="shared" si="17"/>
        <v>#REF!</v>
      </c>
      <c r="M35" s="589" t="e">
        <f t="shared" si="17"/>
        <v>#REF!</v>
      </c>
      <c r="N35" s="589" t="e">
        <f t="shared" si="17"/>
        <v>#REF!</v>
      </c>
      <c r="O35" s="589" t="e">
        <f t="shared" si="17"/>
        <v>#REF!</v>
      </c>
      <c r="P35" s="589" t="e">
        <f t="shared" si="17"/>
        <v>#REF!</v>
      </c>
      <c r="Q35" s="589" t="e">
        <f t="shared" si="17"/>
        <v>#REF!</v>
      </c>
      <c r="R35" s="589" t="e">
        <f t="shared" si="17"/>
        <v>#REF!</v>
      </c>
      <c r="S35" s="591"/>
      <c r="T35" s="591"/>
      <c r="U35" s="591"/>
      <c r="V35" s="590"/>
    </row>
    <row r="36" spans="1:22" ht="18.95" hidden="1" customHeight="1">
      <c r="A36" s="584"/>
      <c r="B36" s="585" t="s">
        <v>94</v>
      </c>
      <c r="C36" s="585" t="s">
        <v>118</v>
      </c>
      <c r="D36" s="586">
        <v>6.0000021737563101E-2</v>
      </c>
    </row>
    <row r="37" spans="1:22" ht="18.95" hidden="1" customHeight="1">
      <c r="A37" s="584" t="s">
        <v>109</v>
      </c>
      <c r="B37" s="585" t="s">
        <v>94</v>
      </c>
      <c r="C37" s="585" t="s">
        <v>119</v>
      </c>
      <c r="D37" s="587"/>
      <c r="R37" s="542"/>
    </row>
    <row r="38" spans="1:22" ht="18.95" hidden="1" customHeight="1">
      <c r="A38" s="584"/>
      <c r="B38" s="585" t="s">
        <v>94</v>
      </c>
      <c r="C38" s="585" t="s">
        <v>121</v>
      </c>
      <c r="D38" s="586">
        <v>1.00000036229272E-2</v>
      </c>
    </row>
    <row r="39" spans="1:22" ht="18.95" hidden="1" customHeight="1">
      <c r="A39" s="584" t="s">
        <v>107</v>
      </c>
      <c r="B39" s="585" t="s">
        <v>94</v>
      </c>
      <c r="C39" s="585" t="s">
        <v>122</v>
      </c>
      <c r="D39" s="587"/>
      <c r="R39" s="542"/>
    </row>
    <row r="40" spans="1:22" ht="18.95" hidden="1" customHeight="1"/>
    <row r="41" spans="1:22" ht="18.95" hidden="1" customHeight="1"/>
    <row r="42" spans="1:22" ht="18.95" hidden="1" customHeight="1">
      <c r="A42" s="577">
        <v>205</v>
      </c>
      <c r="B42" s="577" t="s">
        <v>107</v>
      </c>
      <c r="C42" s="578" t="s">
        <v>94</v>
      </c>
      <c r="D42" s="579" t="s">
        <v>108</v>
      </c>
      <c r="E42" s="580" t="e">
        <f>F42+#REF!</f>
        <v>#REF!</v>
      </c>
      <c r="F42" s="580">
        <f>SUM(G42:I42)</f>
        <v>1774.90064303335</v>
      </c>
      <c r="G42" s="592">
        <v>1216.18122521022</v>
      </c>
      <c r="H42" s="592">
        <v>236.65290502190999</v>
      </c>
      <c r="I42" s="592">
        <v>322.06651280121798</v>
      </c>
      <c r="J42" s="593">
        <v>45</v>
      </c>
      <c r="K42" s="593">
        <v>0</v>
      </c>
      <c r="L42" s="593">
        <v>0</v>
      </c>
      <c r="M42" s="593">
        <v>0</v>
      </c>
      <c r="N42" s="593">
        <v>0</v>
      </c>
      <c r="O42" s="593">
        <v>50</v>
      </c>
      <c r="P42" s="593">
        <v>74.02</v>
      </c>
      <c r="Q42" s="583"/>
    </row>
    <row r="43" spans="1:22" ht="18.95" hidden="1" customHeight="1">
      <c r="A43" s="577" t="s">
        <v>105</v>
      </c>
      <c r="B43" s="577" t="s">
        <v>109</v>
      </c>
      <c r="C43" s="578" t="s">
        <v>94</v>
      </c>
      <c r="D43" s="579" t="s">
        <v>111</v>
      </c>
      <c r="E43" s="580" t="e">
        <f>F43+#REF!</f>
        <v>#REF!</v>
      </c>
      <c r="F43" s="580">
        <f>SUM(G43:I43)</f>
        <v>80757.947106349995</v>
      </c>
      <c r="G43" s="592">
        <v>55336.2237163928</v>
      </c>
      <c r="H43" s="592">
        <v>10767.7028916172</v>
      </c>
      <c r="I43" s="592">
        <v>14654.0204983399</v>
      </c>
      <c r="J43" s="593">
        <v>380.08087979878502</v>
      </c>
      <c r="K43" s="593"/>
      <c r="L43" s="593"/>
      <c r="M43" s="593"/>
      <c r="N43" s="593"/>
      <c r="O43" s="593">
        <v>6020.6504316030096</v>
      </c>
      <c r="P43" s="593">
        <v>850</v>
      </c>
      <c r="Q43" s="583"/>
    </row>
    <row r="44" spans="1:22" ht="18.95" hidden="1" customHeight="1">
      <c r="A44" s="577" t="s">
        <v>105</v>
      </c>
      <c r="B44" s="577" t="s">
        <v>114</v>
      </c>
      <c r="C44" s="578" t="s">
        <v>94</v>
      </c>
      <c r="D44" s="579" t="s">
        <v>118</v>
      </c>
      <c r="E44" s="580" t="e">
        <f>F44+#REF!</f>
        <v>#REF!</v>
      </c>
      <c r="F44" s="580">
        <f>SUM(G44:I44)</f>
        <v>5324.7019291000397</v>
      </c>
      <c r="G44" s="592">
        <v>3648.5436756306599</v>
      </c>
      <c r="H44" s="592">
        <v>709.95871506572996</v>
      </c>
      <c r="I44" s="592">
        <v>966.19953840365395</v>
      </c>
      <c r="J44" s="593">
        <v>82</v>
      </c>
      <c r="K44" s="593"/>
      <c r="L44" s="593"/>
      <c r="M44" s="593"/>
      <c r="N44" s="593"/>
      <c r="O44" s="593">
        <v>60.5</v>
      </c>
      <c r="P44" s="593">
        <v>260</v>
      </c>
      <c r="Q44" s="583"/>
    </row>
    <row r="45" spans="1:22" ht="18.95" hidden="1" customHeight="1">
      <c r="A45" s="577" t="s">
        <v>105</v>
      </c>
      <c r="B45" s="577" t="s">
        <v>120</v>
      </c>
      <c r="C45" s="578" t="s">
        <v>94</v>
      </c>
      <c r="D45" s="579" t="s">
        <v>121</v>
      </c>
      <c r="E45" s="580" t="e">
        <f>F45+#REF!</f>
        <v>#REF!</v>
      </c>
      <c r="F45" s="580">
        <f>SUM(G45:I45)</f>
        <v>887.45032151667294</v>
      </c>
      <c r="G45" s="592">
        <v>608.09061260510896</v>
      </c>
      <c r="H45" s="592">
        <v>118.32645251095499</v>
      </c>
      <c r="I45" s="592">
        <v>161.03325640060899</v>
      </c>
      <c r="J45" s="593">
        <v>12.05</v>
      </c>
      <c r="K45" s="593"/>
      <c r="L45" s="593"/>
      <c r="M45" s="593"/>
      <c r="N45" s="593"/>
      <c r="O45" s="593">
        <v>45</v>
      </c>
      <c r="P45" s="593">
        <v>23.02</v>
      </c>
      <c r="Q45" s="583"/>
    </row>
    <row r="46" spans="1:22" ht="18.95" hidden="1" customHeight="1"/>
    <row r="47" spans="1:22" ht="18.95" hidden="1" customHeight="1"/>
    <row r="48" spans="1:22" ht="18.95" hidden="1" customHeight="1"/>
    <row r="49" spans="11:11" ht="18.95" hidden="1" customHeight="1">
      <c r="K49" s="542">
        <f>L13+Q13</f>
        <v>1674.32</v>
      </c>
    </row>
    <row r="50" spans="11:11" ht="18.95" hidden="1" customHeight="1">
      <c r="K50" s="542">
        <f t="shared" ref="K50:K52" si="18">L14+Q14</f>
        <v>2162.64</v>
      </c>
    </row>
    <row r="51" spans="11:11" ht="18.95" hidden="1" customHeight="1">
      <c r="K51" s="542">
        <f t="shared" si="18"/>
        <v>4213.8900000000003</v>
      </c>
    </row>
    <row r="52" spans="11:11" ht="18.95" hidden="1" customHeight="1">
      <c r="K52" s="542">
        <f t="shared" si="18"/>
        <v>3714.57</v>
      </c>
    </row>
    <row r="53" spans="11:11" ht="18.95" hidden="1" customHeight="1"/>
    <row r="54" spans="11:11" ht="18.95" hidden="1" customHeight="1"/>
    <row r="55" spans="11:11" ht="18.95" hidden="1" customHeight="1"/>
    <row r="56" spans="11:11" ht="18.95" hidden="1" customHeight="1"/>
    <row r="57" spans="11:11" ht="18.95" hidden="1" customHeight="1"/>
    <row r="58" spans="11:11" ht="18.95" hidden="1" customHeight="1"/>
    <row r="59" spans="11:11" ht="18.95" hidden="1" customHeight="1"/>
    <row r="60" spans="11:11" ht="18.95" hidden="1" customHeight="1"/>
    <row r="61" spans="11:11" ht="18.95" hidden="1" customHeight="1"/>
    <row r="62" spans="11:11" ht="18.95" hidden="1" customHeight="1"/>
    <row r="63" spans="11:11" ht="18.95" hidden="1" customHeight="1"/>
    <row r="64" spans="11:11" ht="18.95" hidden="1" customHeight="1"/>
    <row r="65" ht="18.95" hidden="1" customHeight="1"/>
    <row r="66" ht="18.95" hidden="1" customHeight="1"/>
    <row r="67" ht="18.95" hidden="1" customHeight="1"/>
    <row r="68" ht="18.95" hidden="1" customHeight="1"/>
    <row r="69" ht="18.95" hidden="1" customHeight="1"/>
    <row r="70" ht="18.95" hidden="1" customHeight="1"/>
    <row r="71" ht="18.95" hidden="1" customHeight="1"/>
    <row r="72" ht="18.95" hidden="1" customHeight="1"/>
    <row r="73" ht="18.95" hidden="1" customHeight="1"/>
    <row r="74" ht="18.95" hidden="1" customHeight="1"/>
    <row r="75" ht="18.95" hidden="1" customHeight="1"/>
    <row r="76" ht="18.95" hidden="1" customHeight="1"/>
    <row r="77" ht="18.95" hidden="1" customHeight="1"/>
    <row r="78" ht="18.95" hidden="1" customHeight="1"/>
    <row r="79" ht="18.95" hidden="1" customHeight="1"/>
    <row r="80" ht="18.95" hidden="1" customHeight="1"/>
    <row r="81" ht="18.95" hidden="1" customHeight="1"/>
    <row r="82" ht="18.95" hidden="1" customHeight="1"/>
    <row r="83" ht="18.95" hidden="1" customHeight="1"/>
    <row r="84" ht="18.95" hidden="1" customHeight="1"/>
    <row r="85" ht="18.95" hidden="1" customHeight="1"/>
    <row r="86" ht="18.95" hidden="1" customHeight="1"/>
    <row r="87" ht="18.95" hidden="1" customHeight="1"/>
    <row r="88" ht="18.95" hidden="1" customHeight="1"/>
    <row r="89" ht="18.95" hidden="1" customHeight="1"/>
    <row r="90" ht="18.95" hidden="1" customHeight="1"/>
    <row r="91" ht="18.95" hidden="1" customHeight="1"/>
    <row r="92" ht="18.95" hidden="1" customHeight="1"/>
    <row r="93" ht="18.95" hidden="1" customHeight="1"/>
    <row r="94" ht="18.95" hidden="1" customHeight="1"/>
    <row r="95" ht="18.95" hidden="1" customHeight="1"/>
    <row r="96" ht="18.95" hidden="1" customHeight="1"/>
    <row r="97" ht="18.95" hidden="1" customHeight="1"/>
    <row r="98" ht="18.95" hidden="1" customHeight="1"/>
    <row r="99" ht="18.95" hidden="1" customHeight="1"/>
    <row r="100" ht="18.95" hidden="1" customHeight="1"/>
    <row r="101" ht="18.95" hidden="1" customHeight="1"/>
    <row r="102" ht="18.95" hidden="1" customHeight="1"/>
    <row r="103" ht="18.95" hidden="1" customHeight="1"/>
    <row r="104" ht="18.95" hidden="1" customHeight="1"/>
    <row r="105" ht="18.95" hidden="1" customHeight="1"/>
    <row r="106" ht="18.95" hidden="1" customHeight="1"/>
    <row r="107" ht="18.95" hidden="1" customHeight="1"/>
    <row r="108" ht="18.95" hidden="1" customHeight="1"/>
    <row r="109" ht="18.95" hidden="1" customHeight="1"/>
    <row r="110" ht="18.95" hidden="1" customHeight="1"/>
    <row r="111" ht="18.95" hidden="1" customHeight="1"/>
    <row r="112" ht="18.95" hidden="1" customHeight="1"/>
    <row r="113" spans="9:15" ht="18.95" hidden="1" customHeight="1"/>
    <row r="115" spans="9:15" ht="18.95" hidden="1" customHeight="1"/>
    <row r="116" spans="9:15" ht="18.95" hidden="1" customHeight="1">
      <c r="I116" s="542" t="s">
        <v>153</v>
      </c>
      <c r="J116" s="683"/>
      <c r="K116" s="683"/>
      <c r="L116" s="683"/>
      <c r="M116" s="683"/>
      <c r="N116" s="683"/>
      <c r="O116" s="683"/>
    </row>
    <row r="117" spans="9:15" ht="18.95" hidden="1" customHeight="1">
      <c r="J117" s="683"/>
      <c r="K117" s="683"/>
      <c r="L117" s="683"/>
      <c r="M117" s="683"/>
      <c r="N117" s="683"/>
      <c r="O117" s="683"/>
    </row>
    <row r="118" spans="9:15" ht="18.95" hidden="1" customHeight="1"/>
    <row r="119" spans="9:15" ht="18.95" hidden="1" customHeight="1"/>
    <row r="120" spans="9:15" ht="18.95" hidden="1" customHeight="1"/>
    <row r="121" spans="9:15" ht="18.95" hidden="1" customHeight="1"/>
    <row r="122" spans="9:15" ht="18.95" hidden="1" customHeight="1"/>
    <row r="123" spans="9:15" ht="18.95" hidden="1" customHeight="1"/>
    <row r="124" spans="9:15" ht="18.95" hidden="1" customHeight="1"/>
    <row r="125" spans="9:15" ht="18.95" hidden="1" customHeight="1"/>
    <row r="126" spans="9:15" ht="18.95" hidden="1" customHeight="1"/>
    <row r="127" spans="9:15" ht="18.95" hidden="1" customHeight="1"/>
    <row r="128" spans="9:15" ht="18.95" hidden="1" customHeight="1"/>
    <row r="129" spans="10:21" ht="18.95" hidden="1" customHeight="1">
      <c r="J129" s="542">
        <f>H13+I13</f>
        <v>3237.94</v>
      </c>
      <c r="L129" s="542">
        <f>L13+Q13</f>
        <v>1674.32</v>
      </c>
    </row>
    <row r="130" spans="10:21" ht="18.95" hidden="1" customHeight="1">
      <c r="J130" s="542">
        <f t="shared" ref="J130:J132" si="19">H14+I14</f>
        <v>8047.0199999999995</v>
      </c>
      <c r="L130" s="542">
        <f t="shared" ref="L130:L132" si="20">L14+Q14</f>
        <v>2162.64</v>
      </c>
    </row>
    <row r="131" spans="10:21" ht="18.95" hidden="1" customHeight="1">
      <c r="J131" s="542">
        <f t="shared" si="19"/>
        <v>31010.1</v>
      </c>
      <c r="L131" s="542">
        <f t="shared" si="20"/>
        <v>4213.8900000000003</v>
      </c>
    </row>
    <row r="132" spans="10:21" ht="18.95" hidden="1" customHeight="1">
      <c r="J132" s="542">
        <f t="shared" si="19"/>
        <v>28920.550000000003</v>
      </c>
      <c r="L132" s="542">
        <f t="shared" si="20"/>
        <v>3714.57</v>
      </c>
    </row>
    <row r="133" spans="10:21" ht="18.95" hidden="1" customHeight="1"/>
    <row r="134" spans="10:21" ht="18.95" hidden="1" customHeight="1"/>
    <row r="138" spans="10:21" ht="18.95" customHeight="1">
      <c r="R138" s="542"/>
      <c r="S138" s="542"/>
      <c r="T138" s="542"/>
      <c r="U138" s="542"/>
    </row>
    <row r="139" spans="10:21" ht="18.95" customHeight="1">
      <c r="R139" s="542"/>
      <c r="S139" s="542"/>
      <c r="T139" s="542"/>
      <c r="U139" s="542"/>
    </row>
    <row r="140" spans="10:21" ht="18.95" customHeight="1">
      <c r="R140" s="542"/>
      <c r="S140" s="542"/>
      <c r="T140" s="542"/>
      <c r="U140" s="542"/>
    </row>
    <row r="141" spans="10:21" ht="18.95" customHeight="1">
      <c r="R141" s="542"/>
      <c r="S141" s="542"/>
      <c r="T141" s="542"/>
      <c r="U141" s="542"/>
    </row>
    <row r="142" spans="10:21" ht="18.95" customHeight="1">
      <c r="R142" s="542"/>
      <c r="S142" s="542"/>
      <c r="T142" s="542"/>
      <c r="U142" s="542"/>
    </row>
    <row r="143" spans="10:21" ht="18.95" customHeight="1">
      <c r="R143" s="542"/>
      <c r="S143" s="542"/>
      <c r="T143" s="542"/>
      <c r="U143" s="542"/>
    </row>
    <row r="144" spans="10:21" ht="18.95" customHeight="1">
      <c r="R144" s="542"/>
      <c r="S144" s="542"/>
      <c r="T144" s="542"/>
      <c r="U144" s="542"/>
    </row>
    <row r="145" spans="18:21" ht="18.95" customHeight="1">
      <c r="R145" s="542"/>
      <c r="S145" s="542"/>
      <c r="T145" s="542"/>
      <c r="U145" s="542"/>
    </row>
    <row r="146" spans="18:21" ht="18.95" customHeight="1">
      <c r="R146" s="542"/>
      <c r="S146" s="542"/>
      <c r="T146" s="542"/>
      <c r="U146" s="542"/>
    </row>
    <row r="147" spans="18:21" ht="18.95" customHeight="1">
      <c r="R147" s="542"/>
      <c r="S147" s="542"/>
      <c r="T147" s="542"/>
      <c r="U147" s="542"/>
    </row>
    <row r="148" spans="18:21" ht="18.95" customHeight="1">
      <c r="R148" s="542"/>
      <c r="S148" s="542"/>
      <c r="T148" s="542"/>
      <c r="U148" s="542"/>
    </row>
    <row r="149" spans="18:21" ht="18.95" customHeight="1">
      <c r="R149" s="542"/>
      <c r="S149" s="542"/>
      <c r="T149" s="542"/>
      <c r="U149" s="542"/>
    </row>
    <row r="150" spans="18:21" ht="18.95" customHeight="1">
      <c r="R150" s="542"/>
      <c r="S150" s="542"/>
      <c r="T150" s="542"/>
      <c r="U150" s="542"/>
    </row>
  </sheetData>
  <sheetProtection formatCells="0" formatColumns="0" formatRows="0"/>
  <mergeCells count="29">
    <mergeCell ref="T1:U1"/>
    <mergeCell ref="A2:U2"/>
    <mergeCell ref="A3:G3"/>
    <mergeCell ref="T3:U3"/>
    <mergeCell ref="K4:R4"/>
    <mergeCell ref="S4:S6"/>
    <mergeCell ref="T4:T6"/>
    <mergeCell ref="U4:U6"/>
    <mergeCell ref="N5:N6"/>
    <mergeCell ref="O5:O6"/>
    <mergeCell ref="P5:P6"/>
    <mergeCell ref="Q5:Q6"/>
    <mergeCell ref="R5:R6"/>
    <mergeCell ref="A8:C8"/>
    <mergeCell ref="J116:O116"/>
    <mergeCell ref="J117:O117"/>
    <mergeCell ref="A5:A6"/>
    <mergeCell ref="B5:B6"/>
    <mergeCell ref="C5:C6"/>
    <mergeCell ref="D4:D6"/>
    <mergeCell ref="E4:E6"/>
    <mergeCell ref="F4:F5"/>
    <mergeCell ref="G5:G6"/>
    <mergeCell ref="H5:H6"/>
    <mergeCell ref="I5:I6"/>
    <mergeCell ref="J5:J6"/>
    <mergeCell ref="K5:K6"/>
    <mergeCell ref="L5:L6"/>
    <mergeCell ref="M5:M6"/>
  </mergeCells>
  <phoneticPr fontId="36" type="noConversion"/>
  <printOptions horizontalCentered="1"/>
  <pageMargins left="0" right="0" top="0.78740157480314998" bottom="0.78740157480314998" header="0.39370078740157499" footer="0.39370078740157499"/>
  <pageSetup paperSize="9" scale="65" orientation="landscape" horizontalDpi="1200" verticalDpi="1200" r:id="rId1"/>
  <headerFooter scaleWithDoc="0" alignWithMargins="0">
    <oddFooter>&amp;C第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FF0000"/>
  </sheetPr>
  <dimension ref="A1:V80"/>
  <sheetViews>
    <sheetView showGridLines="0" showZeros="0" zoomScaleNormal="100" workbookViewId="0">
      <pane xSplit="11" ySplit="7" topLeftCell="L8" activePane="bottomRight" state="frozen"/>
      <selection pane="topRight"/>
      <selection pane="bottomLeft"/>
      <selection pane="bottomRight" activeCell="G10" sqref="G10"/>
    </sheetView>
  </sheetViews>
  <sheetFormatPr defaultColWidth="9" defaultRowHeight="14.25"/>
  <cols>
    <col min="1" max="1" width="6.25" customWidth="1"/>
    <col min="2" max="3" width="3.375" customWidth="1"/>
    <col min="4" max="4" width="4.625" customWidth="1"/>
    <col min="5" max="5" width="22" customWidth="1"/>
    <col min="6" max="6" width="14.125" customWidth="1"/>
    <col min="7" max="7" width="13.375" customWidth="1"/>
    <col min="8" max="8" width="9.625" customWidth="1"/>
    <col min="9" max="9" width="12.25" customWidth="1"/>
    <col min="10" max="10" width="9.875" customWidth="1"/>
    <col min="11" max="11" width="12.875" customWidth="1"/>
    <col min="12" max="12" width="8.875" customWidth="1"/>
    <col min="13" max="13" width="7" customWidth="1"/>
    <col min="14" max="14" width="7.75" customWidth="1"/>
    <col min="15" max="15" width="8.375" customWidth="1"/>
    <col min="16" max="16" width="7.125" customWidth="1"/>
    <col min="17" max="17" width="7.875" customWidth="1"/>
    <col min="18" max="18" width="5.625" customWidth="1"/>
    <col min="19" max="19" width="5.875" customWidth="1"/>
    <col min="20" max="20" width="7.75" customWidth="1"/>
    <col min="21" max="21" width="11.875" customWidth="1"/>
    <col min="22" max="22" width="9" hidden="1" customWidth="1"/>
  </cols>
  <sheetData>
    <row r="1" spans="1:22" ht="23.25" customHeight="1">
      <c r="A1" s="61"/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703" t="s">
        <v>154</v>
      </c>
      <c r="U1" s="703"/>
    </row>
    <row r="2" spans="1:22" ht="24.75" customHeight="1">
      <c r="A2" s="704" t="s">
        <v>155</v>
      </c>
      <c r="B2" s="704"/>
      <c r="C2" s="704"/>
      <c r="D2" s="704"/>
      <c r="E2" s="704"/>
      <c r="F2" s="704"/>
      <c r="G2" s="704"/>
      <c r="H2" s="704"/>
      <c r="I2" s="704"/>
      <c r="J2" s="704"/>
      <c r="K2" s="704"/>
      <c r="L2" s="704"/>
      <c r="M2" s="704"/>
      <c r="N2" s="704"/>
      <c r="O2" s="704"/>
      <c r="P2" s="704"/>
      <c r="Q2" s="704"/>
      <c r="R2" s="704"/>
      <c r="S2" s="704"/>
      <c r="T2" s="704"/>
      <c r="U2" s="704"/>
    </row>
    <row r="3" spans="1:22" ht="19.5" customHeight="1">
      <c r="A3" s="62" t="s">
        <v>125</v>
      </c>
      <c r="B3" s="458"/>
      <c r="C3" s="458"/>
      <c r="D3" s="458"/>
      <c r="E3" s="458"/>
      <c r="F3" s="458"/>
      <c r="G3" s="458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61"/>
      <c r="T3" s="705" t="s">
        <v>78</v>
      </c>
      <c r="U3" s="705"/>
    </row>
    <row r="4" spans="1:22" ht="27.75" customHeight="1">
      <c r="A4" s="706" t="s">
        <v>126</v>
      </c>
      <c r="B4" s="707"/>
      <c r="C4" s="708"/>
      <c r="D4" s="712" t="s">
        <v>156</v>
      </c>
      <c r="E4" s="712" t="s">
        <v>157</v>
      </c>
      <c r="F4" s="712" t="s">
        <v>100</v>
      </c>
      <c r="G4" s="702" t="s">
        <v>158</v>
      </c>
      <c r="H4" s="702" t="s">
        <v>159</v>
      </c>
      <c r="I4" s="702" t="s">
        <v>160</v>
      </c>
      <c r="J4" s="702" t="s">
        <v>161</v>
      </c>
      <c r="K4" s="702" t="s">
        <v>162</v>
      </c>
      <c r="L4" s="702" t="s">
        <v>163</v>
      </c>
      <c r="M4" s="702" t="s">
        <v>137</v>
      </c>
      <c r="N4" s="702" t="s">
        <v>164</v>
      </c>
      <c r="O4" s="702" t="s">
        <v>135</v>
      </c>
      <c r="P4" s="702" t="s">
        <v>139</v>
      </c>
      <c r="Q4" s="702" t="s">
        <v>138</v>
      </c>
      <c r="R4" s="702" t="s">
        <v>165</v>
      </c>
      <c r="S4" s="702" t="s">
        <v>166</v>
      </c>
      <c r="T4" s="702" t="s">
        <v>167</v>
      </c>
      <c r="U4" s="702" t="s">
        <v>142</v>
      </c>
    </row>
    <row r="5" spans="1:22" ht="13.5" customHeight="1">
      <c r="A5" s="712" t="s">
        <v>101</v>
      </c>
      <c r="B5" s="712" t="s">
        <v>102</v>
      </c>
      <c r="C5" s="712" t="s">
        <v>103</v>
      </c>
      <c r="D5" s="714"/>
      <c r="E5" s="714"/>
      <c r="F5" s="714"/>
      <c r="G5" s="702"/>
      <c r="H5" s="702"/>
      <c r="I5" s="702"/>
      <c r="J5" s="702"/>
      <c r="K5" s="702"/>
      <c r="L5" s="702"/>
      <c r="M5" s="702"/>
      <c r="N5" s="702"/>
      <c r="O5" s="702"/>
      <c r="P5" s="702"/>
      <c r="Q5" s="702"/>
      <c r="R5" s="702"/>
      <c r="S5" s="702"/>
      <c r="T5" s="702"/>
      <c r="U5" s="702"/>
    </row>
    <row r="6" spans="1:22" ht="27.75" customHeight="1">
      <c r="A6" s="713"/>
      <c r="B6" s="713"/>
      <c r="C6" s="713"/>
      <c r="D6" s="713"/>
      <c r="E6" s="713"/>
      <c r="F6" s="713"/>
      <c r="G6" s="702"/>
      <c r="H6" s="702"/>
      <c r="I6" s="702"/>
      <c r="J6" s="702"/>
      <c r="K6" s="702"/>
      <c r="L6" s="702"/>
      <c r="M6" s="702"/>
      <c r="N6" s="702"/>
      <c r="O6" s="702"/>
      <c r="P6" s="702"/>
      <c r="Q6" s="702"/>
      <c r="R6" s="702"/>
      <c r="S6" s="702"/>
      <c r="T6" s="702"/>
      <c r="U6" s="702"/>
    </row>
    <row r="7" spans="1:22" s="21" customFormat="1" ht="18" customHeight="1">
      <c r="A7" s="709" t="s">
        <v>81</v>
      </c>
      <c r="B7" s="710"/>
      <c r="C7" s="711"/>
      <c r="D7" s="117" t="s">
        <v>94</v>
      </c>
      <c r="E7" s="63" t="s">
        <v>95</v>
      </c>
      <c r="F7" s="459">
        <f>F8</f>
        <v>121286</v>
      </c>
      <c r="G7" s="459">
        <f t="shared" ref="G7:U7" si="0">G8</f>
        <v>1288.9574000000002</v>
      </c>
      <c r="H7" s="459">
        <f t="shared" si="0"/>
        <v>306.72340000000003</v>
      </c>
      <c r="I7" s="459">
        <f t="shared" si="0"/>
        <v>41.950800000000001</v>
      </c>
      <c r="J7" s="459">
        <f t="shared" si="0"/>
        <v>0</v>
      </c>
      <c r="K7" s="459">
        <f t="shared" si="0"/>
        <v>117656.2559</v>
      </c>
      <c r="L7" s="459">
        <f t="shared" si="0"/>
        <v>0</v>
      </c>
      <c r="M7" s="459">
        <f t="shared" si="0"/>
        <v>0</v>
      </c>
      <c r="N7" s="459">
        <f t="shared" si="0"/>
        <v>0</v>
      </c>
      <c r="O7" s="459">
        <f t="shared" si="0"/>
        <v>0</v>
      </c>
      <c r="P7" s="459">
        <f t="shared" si="0"/>
        <v>0</v>
      </c>
      <c r="Q7" s="459">
        <f t="shared" si="0"/>
        <v>0</v>
      </c>
      <c r="R7" s="459">
        <f t="shared" si="0"/>
        <v>0</v>
      </c>
      <c r="S7" s="459">
        <f t="shared" si="0"/>
        <v>0</v>
      </c>
      <c r="T7" s="459">
        <f t="shared" si="0"/>
        <v>0</v>
      </c>
      <c r="U7" s="459">
        <f t="shared" si="0"/>
        <v>1992.1125</v>
      </c>
    </row>
    <row r="8" spans="1:22" s="618" customFormat="1" ht="18" customHeight="1">
      <c r="A8" s="629" t="s">
        <v>105</v>
      </c>
      <c r="B8" s="629"/>
      <c r="C8" s="629"/>
      <c r="D8" s="630" t="s">
        <v>94</v>
      </c>
      <c r="E8" s="631" t="s">
        <v>106</v>
      </c>
      <c r="F8" s="632">
        <f>F9+F11+F16+F18</f>
        <v>121286</v>
      </c>
      <c r="G8" s="632">
        <f t="shared" ref="G8:U8" si="1">G9+G11+G16+G18</f>
        <v>1288.9574000000002</v>
      </c>
      <c r="H8" s="632">
        <f t="shared" si="1"/>
        <v>306.72340000000003</v>
      </c>
      <c r="I8" s="632">
        <f t="shared" si="1"/>
        <v>41.950800000000001</v>
      </c>
      <c r="J8" s="632">
        <f t="shared" si="1"/>
        <v>0</v>
      </c>
      <c r="K8" s="632">
        <f t="shared" si="1"/>
        <v>117656.2559</v>
      </c>
      <c r="L8" s="632">
        <f t="shared" si="1"/>
        <v>0</v>
      </c>
      <c r="M8" s="632">
        <f t="shared" si="1"/>
        <v>0</v>
      </c>
      <c r="N8" s="632">
        <f t="shared" si="1"/>
        <v>0</v>
      </c>
      <c r="O8" s="632">
        <f>O9+O11+O16+O19</f>
        <v>0</v>
      </c>
      <c r="P8" s="632">
        <f t="shared" si="1"/>
        <v>0</v>
      </c>
      <c r="Q8" s="632">
        <f t="shared" si="1"/>
        <v>0</v>
      </c>
      <c r="R8" s="632">
        <f t="shared" si="1"/>
        <v>0</v>
      </c>
      <c r="S8" s="632">
        <f t="shared" si="1"/>
        <v>0</v>
      </c>
      <c r="T8" s="632">
        <f t="shared" si="1"/>
        <v>0</v>
      </c>
      <c r="U8" s="632">
        <f t="shared" si="1"/>
        <v>1992.1125</v>
      </c>
    </row>
    <row r="9" spans="1:22" s="528" customFormat="1" ht="18" customHeight="1">
      <c r="A9" s="634">
        <v>205</v>
      </c>
      <c r="B9" s="634" t="s">
        <v>107</v>
      </c>
      <c r="C9" s="634"/>
      <c r="D9" s="634" t="s">
        <v>94</v>
      </c>
      <c r="E9" s="635" t="s">
        <v>108</v>
      </c>
      <c r="F9" s="615">
        <f>F10</f>
        <v>2820.92</v>
      </c>
      <c r="G9" s="615">
        <f>G10</f>
        <v>31.963600000000003</v>
      </c>
      <c r="H9" s="615">
        <f t="shared" ref="H9:U9" si="2">H10</f>
        <v>10.413</v>
      </c>
      <c r="I9" s="615">
        <f t="shared" si="2"/>
        <v>1.5</v>
      </c>
      <c r="J9" s="615">
        <f t="shared" si="2"/>
        <v>0</v>
      </c>
      <c r="K9" s="615">
        <f t="shared" si="2"/>
        <v>2753.1904</v>
      </c>
      <c r="L9" s="615">
        <f t="shared" si="2"/>
        <v>0</v>
      </c>
      <c r="M9" s="615">
        <f t="shared" si="2"/>
        <v>0</v>
      </c>
      <c r="N9" s="615">
        <f t="shared" si="2"/>
        <v>0</v>
      </c>
      <c r="O9" s="615">
        <f t="shared" si="2"/>
        <v>0</v>
      </c>
      <c r="P9" s="615">
        <f t="shared" si="2"/>
        <v>0</v>
      </c>
      <c r="Q9" s="615">
        <f t="shared" si="2"/>
        <v>0</v>
      </c>
      <c r="R9" s="615">
        <f t="shared" si="2"/>
        <v>0</v>
      </c>
      <c r="S9" s="615">
        <f t="shared" si="2"/>
        <v>0</v>
      </c>
      <c r="T9" s="615">
        <f t="shared" si="2"/>
        <v>0</v>
      </c>
      <c r="U9" s="615">
        <f t="shared" si="2"/>
        <v>23.853000000000002</v>
      </c>
      <c r="V9" s="528">
        <v>2820.92</v>
      </c>
    </row>
    <row r="10" spans="1:22" s="282" customFormat="1" ht="18" customHeight="1">
      <c r="A10" s="460">
        <v>205</v>
      </c>
      <c r="B10" s="460" t="s">
        <v>107</v>
      </c>
      <c r="C10" s="460" t="s">
        <v>109</v>
      </c>
      <c r="D10" s="460" t="s">
        <v>94</v>
      </c>
      <c r="E10" s="461" t="s">
        <v>110</v>
      </c>
      <c r="F10" s="408">
        <f>SUM(G10:U10)</f>
        <v>2820.92</v>
      </c>
      <c r="G10" s="408">
        <f>'4、部门支出总表（分类）'!H11*0.02</f>
        <v>31.963600000000003</v>
      </c>
      <c r="H10" s="408">
        <f>'4、部门支出总表（分类）'!I11*0.02</f>
        <v>10.413</v>
      </c>
      <c r="I10" s="408">
        <f>'4、部门支出总表（分类）'!Q11*0.01</f>
        <v>1.5</v>
      </c>
      <c r="J10" s="408"/>
      <c r="K10" s="408">
        <f>V9-SUM(G10:I10)-U10</f>
        <v>2753.1904</v>
      </c>
      <c r="L10" s="408"/>
      <c r="M10" s="408"/>
      <c r="N10" s="408"/>
      <c r="O10" s="408"/>
      <c r="P10" s="408"/>
      <c r="Q10" s="408"/>
      <c r="R10" s="408"/>
      <c r="S10" s="408"/>
      <c r="T10" s="408"/>
      <c r="U10" s="408">
        <f>'4、部门支出总表（分类）'!R11*0.15</f>
        <v>23.853000000000002</v>
      </c>
      <c r="V10" s="282">
        <v>109612.43</v>
      </c>
    </row>
    <row r="11" spans="1:22" s="528" customFormat="1" ht="18" customHeight="1">
      <c r="A11" s="634">
        <v>205</v>
      </c>
      <c r="B11" s="634" t="s">
        <v>109</v>
      </c>
      <c r="C11" s="634"/>
      <c r="D11" s="634" t="s">
        <v>94</v>
      </c>
      <c r="E11" s="635" t="s">
        <v>111</v>
      </c>
      <c r="F11" s="636">
        <f>F12+F13+F14+F15</f>
        <v>109612.43</v>
      </c>
      <c r="G11" s="408">
        <f>'4、部门支出总表（分类）'!H12*0.02</f>
        <v>1155.3076000000001</v>
      </c>
      <c r="H11" s="408">
        <f>'4、部门支出总表（分类）'!I12*0.02</f>
        <v>269.00459999999998</v>
      </c>
      <c r="I11" s="615">
        <f>'4、部门支出总表（分类）'!Q12*0.01</f>
        <v>37.793300000000002</v>
      </c>
      <c r="J11" s="636">
        <f t="shared" ref="J11:T11" si="3">J12+J13+J14+J15</f>
        <v>0</v>
      </c>
      <c r="K11" s="615">
        <f t="shared" ref="K11:K19" si="4">V10-SUM(G11:I11)-U11</f>
        <v>106283.91799999999</v>
      </c>
      <c r="L11" s="636">
        <f t="shared" si="3"/>
        <v>0</v>
      </c>
      <c r="M11" s="636">
        <f t="shared" si="3"/>
        <v>0</v>
      </c>
      <c r="N11" s="636">
        <f t="shared" si="3"/>
        <v>0</v>
      </c>
      <c r="O11" s="636">
        <f t="shared" si="3"/>
        <v>0</v>
      </c>
      <c r="P11" s="636">
        <f t="shared" si="3"/>
        <v>0</v>
      </c>
      <c r="Q11" s="636">
        <f t="shared" si="3"/>
        <v>0</v>
      </c>
      <c r="R11" s="636">
        <f t="shared" si="3"/>
        <v>0</v>
      </c>
      <c r="S11" s="636">
        <f t="shared" si="3"/>
        <v>0</v>
      </c>
      <c r="T11" s="636">
        <f t="shared" si="3"/>
        <v>0</v>
      </c>
      <c r="U11" s="615">
        <f>'4、部门支出总表（分类）'!R12*0.15</f>
        <v>1866.4065000000001</v>
      </c>
      <c r="V11" s="528">
        <v>7982.33</v>
      </c>
    </row>
    <row r="12" spans="1:22" ht="18" customHeight="1">
      <c r="A12" s="460">
        <v>205</v>
      </c>
      <c r="B12" s="460" t="s">
        <v>109</v>
      </c>
      <c r="C12" s="460" t="s">
        <v>107</v>
      </c>
      <c r="D12" s="460" t="s">
        <v>94</v>
      </c>
      <c r="E12" s="461" t="s">
        <v>112</v>
      </c>
      <c r="F12" s="408">
        <f>SUM(G12:U12)</f>
        <v>7982.33</v>
      </c>
      <c r="G12" s="408">
        <f>'4、部门支出总表（分类）'!H13*0.02</f>
        <v>54.247600000000006</v>
      </c>
      <c r="H12" s="408">
        <f>'4、部门支出总表（分类）'!I13*0.02</f>
        <v>10.511199999999999</v>
      </c>
      <c r="I12" s="408">
        <f>'4、部门支出总表（分类）'!Q13*0.01</f>
        <v>1.4497</v>
      </c>
      <c r="J12" s="408"/>
      <c r="K12" s="408">
        <f t="shared" si="4"/>
        <v>7561.0129999999999</v>
      </c>
      <c r="L12" s="408"/>
      <c r="M12" s="408"/>
      <c r="N12" s="408"/>
      <c r="O12" s="408"/>
      <c r="P12" s="408"/>
      <c r="Q12" s="408"/>
      <c r="R12" s="408"/>
      <c r="S12" s="408"/>
      <c r="T12" s="408"/>
      <c r="U12" s="408">
        <f>'4、部门支出总表（分类）'!R13*0.15</f>
        <v>355.10849999999999</v>
      </c>
      <c r="V12">
        <v>14489.8</v>
      </c>
    </row>
    <row r="13" spans="1:22" ht="18" customHeight="1">
      <c r="A13" s="460">
        <v>205</v>
      </c>
      <c r="B13" s="460" t="s">
        <v>109</v>
      </c>
      <c r="C13" s="460" t="s">
        <v>109</v>
      </c>
      <c r="D13" s="460" t="s">
        <v>94</v>
      </c>
      <c r="E13" s="461" t="s">
        <v>113</v>
      </c>
      <c r="F13" s="408">
        <f t="shared" ref="F13:F15" si="5">SUM(G13:U13)</f>
        <v>14489.8</v>
      </c>
      <c r="G13" s="408">
        <f>'4、部门支出总表（分类）'!H14*0.02</f>
        <v>126.27799999999999</v>
      </c>
      <c r="H13" s="408">
        <f>'4、部门支出总表（分类）'!I14*0.02</f>
        <v>34.662399999999998</v>
      </c>
      <c r="I13" s="408">
        <f>'4、部门支出总表（分类）'!Q14*0.01</f>
        <v>5.0493000000000006</v>
      </c>
      <c r="J13" s="408"/>
      <c r="K13" s="408">
        <f t="shared" si="4"/>
        <v>13897.844799999999</v>
      </c>
      <c r="L13" s="408"/>
      <c r="M13" s="408"/>
      <c r="N13" s="408"/>
      <c r="O13" s="408"/>
      <c r="P13" s="408"/>
      <c r="Q13" s="408"/>
      <c r="R13" s="408"/>
      <c r="S13" s="408"/>
      <c r="T13" s="408"/>
      <c r="U13" s="408">
        <f>'4、部门支出总表（分类）'!R14*0.15</f>
        <v>425.96549999999996</v>
      </c>
      <c r="V13">
        <v>45734.619999999995</v>
      </c>
    </row>
    <row r="14" spans="1:22" ht="18" customHeight="1">
      <c r="A14" s="460">
        <v>205</v>
      </c>
      <c r="B14" s="460" t="s">
        <v>109</v>
      </c>
      <c r="C14" s="460" t="s">
        <v>114</v>
      </c>
      <c r="D14" s="460" t="s">
        <v>94</v>
      </c>
      <c r="E14" s="461" t="s">
        <v>115</v>
      </c>
      <c r="F14" s="408">
        <f t="shared" si="5"/>
        <v>45734.619999999995</v>
      </c>
      <c r="G14" s="408">
        <f>'4、部门支出总表（分类）'!H15*0.02</f>
        <v>508.50040000000001</v>
      </c>
      <c r="H14" s="408">
        <f>'4、部门支出总表（分类）'!I15*0.02</f>
        <v>111.7016</v>
      </c>
      <c r="I14" s="408">
        <f>'4、部门支出总表（分类）'!Q15*0.01</f>
        <v>16.497</v>
      </c>
      <c r="J14" s="408"/>
      <c r="K14" s="408">
        <f t="shared" si="4"/>
        <v>44476.700499999992</v>
      </c>
      <c r="L14" s="408"/>
      <c r="M14" s="408"/>
      <c r="N14" s="408"/>
      <c r="O14" s="408"/>
      <c r="P14" s="408"/>
      <c r="Q14" s="408"/>
      <c r="R14" s="408"/>
      <c r="S14" s="408"/>
      <c r="T14" s="408"/>
      <c r="U14" s="408">
        <f>'4、部门支出总表（分类）'!R15*0.15</f>
        <v>621.22050000000002</v>
      </c>
      <c r="V14">
        <v>41405.68</v>
      </c>
    </row>
    <row r="15" spans="1:22" ht="18" customHeight="1">
      <c r="A15" s="460">
        <v>205</v>
      </c>
      <c r="B15" s="460" t="s">
        <v>109</v>
      </c>
      <c r="C15" s="460" t="s">
        <v>116</v>
      </c>
      <c r="D15" s="460" t="s">
        <v>94</v>
      </c>
      <c r="E15" s="461" t="s">
        <v>117</v>
      </c>
      <c r="F15" s="408">
        <f t="shared" si="5"/>
        <v>41405.68</v>
      </c>
      <c r="G15" s="408">
        <f>'4、部门支出总表（分类）'!H16*0.02</f>
        <v>466.28160000000003</v>
      </c>
      <c r="H15" s="408">
        <f>'4、部门支出总表（分类）'!I16*0.02</f>
        <v>112.1294</v>
      </c>
      <c r="I15" s="408">
        <f>'4、部门支出总表（分类）'!Q16*0.01</f>
        <v>14.7973</v>
      </c>
      <c r="J15" s="408"/>
      <c r="K15" s="408">
        <f t="shared" si="4"/>
        <v>40348.359700000001</v>
      </c>
      <c r="L15" s="408"/>
      <c r="M15" s="408"/>
      <c r="N15" s="408"/>
      <c r="O15" s="408"/>
      <c r="P15" s="408"/>
      <c r="Q15" s="408"/>
      <c r="R15" s="408"/>
      <c r="S15" s="408"/>
      <c r="T15" s="408"/>
      <c r="U15" s="408">
        <f>'4、部门支出总表（分类）'!R16*0.15</f>
        <v>464.11199999999997</v>
      </c>
      <c r="V15">
        <v>7456.88</v>
      </c>
    </row>
    <row r="16" spans="1:22" s="528" customFormat="1" ht="18" customHeight="1">
      <c r="A16" s="634" t="s">
        <v>105</v>
      </c>
      <c r="B16" s="634" t="s">
        <v>114</v>
      </c>
      <c r="C16" s="634"/>
      <c r="D16" s="634" t="s">
        <v>94</v>
      </c>
      <c r="E16" s="635" t="s">
        <v>118</v>
      </c>
      <c r="F16" s="615">
        <f>F17</f>
        <v>7456.88</v>
      </c>
      <c r="G16" s="408">
        <f>'4、部门支出总表（分类）'!H17*0.02</f>
        <v>86.744400000000013</v>
      </c>
      <c r="H16" s="408">
        <f>'4、部门支出总表（分类）'!I17*0.02</f>
        <v>23.139200000000002</v>
      </c>
      <c r="I16" s="615">
        <f>'4、部门支出总表（分类）'!Q17*0.01</f>
        <v>1.885</v>
      </c>
      <c r="J16" s="615">
        <f t="shared" ref="J16:O16" si="6">J17</f>
        <v>0</v>
      </c>
      <c r="K16" s="615">
        <f t="shared" si="4"/>
        <v>7262.0113999999994</v>
      </c>
      <c r="L16" s="615">
        <f t="shared" si="6"/>
        <v>0</v>
      </c>
      <c r="M16" s="615">
        <f t="shared" si="6"/>
        <v>0</v>
      </c>
      <c r="N16" s="615">
        <f t="shared" si="6"/>
        <v>0</v>
      </c>
      <c r="O16" s="615">
        <f t="shared" si="6"/>
        <v>0</v>
      </c>
      <c r="P16" s="615">
        <f t="shared" ref="P16" si="7">P17</f>
        <v>0</v>
      </c>
      <c r="Q16" s="615">
        <f t="shared" ref="Q16" si="8">Q17</f>
        <v>0</v>
      </c>
      <c r="R16" s="615">
        <f t="shared" ref="R16" si="9">R17</f>
        <v>0</v>
      </c>
      <c r="S16" s="615">
        <f t="shared" ref="S16" si="10">S17</f>
        <v>0</v>
      </c>
      <c r="T16" s="615">
        <f t="shared" ref="T16" si="11">T17</f>
        <v>0</v>
      </c>
      <c r="U16" s="615">
        <f>'4、部门支出总表（分类）'!R17*0.15</f>
        <v>83.1</v>
      </c>
      <c r="V16" s="528">
        <v>7456.88</v>
      </c>
    </row>
    <row r="17" spans="1:22" ht="18" customHeight="1">
      <c r="A17" s="460" t="s">
        <v>105</v>
      </c>
      <c r="B17" s="460" t="s">
        <v>114</v>
      </c>
      <c r="C17" s="460" t="s">
        <v>109</v>
      </c>
      <c r="D17" s="460" t="s">
        <v>94</v>
      </c>
      <c r="E17" s="461" t="s">
        <v>119</v>
      </c>
      <c r="F17" s="408">
        <f>SUM(G17:U17)</f>
        <v>7456.88</v>
      </c>
      <c r="G17" s="408">
        <f>'4、部门支出总表（分类）'!H18*0.02</f>
        <v>86.744400000000013</v>
      </c>
      <c r="H17" s="408">
        <f>'4、部门支出总表（分类）'!I18*0.02</f>
        <v>23.139200000000002</v>
      </c>
      <c r="I17" s="408">
        <f>'4、部门支出总表（分类）'!Q18*0.01</f>
        <v>1.885</v>
      </c>
      <c r="J17" s="408"/>
      <c r="K17" s="408">
        <f t="shared" si="4"/>
        <v>7262.0113999999994</v>
      </c>
      <c r="L17" s="408"/>
      <c r="M17" s="408"/>
      <c r="N17" s="408"/>
      <c r="O17" s="462"/>
      <c r="P17" s="408"/>
      <c r="Q17" s="408"/>
      <c r="R17" s="408"/>
      <c r="S17" s="408"/>
      <c r="T17" s="408"/>
      <c r="U17" s="408">
        <f>'4、部门支出总表（分类）'!R18*0.15</f>
        <v>83.1</v>
      </c>
      <c r="V17">
        <v>1395.77</v>
      </c>
    </row>
    <row r="18" spans="1:22" s="528" customFormat="1" ht="18" customHeight="1">
      <c r="A18" s="634" t="s">
        <v>105</v>
      </c>
      <c r="B18" s="634" t="s">
        <v>120</v>
      </c>
      <c r="C18" s="634"/>
      <c r="D18" s="634" t="s">
        <v>94</v>
      </c>
      <c r="E18" s="635" t="s">
        <v>121</v>
      </c>
      <c r="F18" s="615">
        <f>F19</f>
        <v>1395.77</v>
      </c>
      <c r="G18" s="408">
        <f>'4、部门支出总表（分类）'!H19*0.02</f>
        <v>14.941800000000001</v>
      </c>
      <c r="H18" s="408">
        <f>'4、部门支出总表（分类）'!I19*0.02</f>
        <v>4.1666000000000007</v>
      </c>
      <c r="I18" s="615">
        <f>'4、部门支出总表（分类）'!Q19*0.01</f>
        <v>0.77249999999999996</v>
      </c>
      <c r="J18" s="615">
        <f t="shared" ref="J18:O18" si="12">J19</f>
        <v>0</v>
      </c>
      <c r="K18" s="615">
        <f t="shared" si="4"/>
        <v>1357.1360999999999</v>
      </c>
      <c r="L18" s="615">
        <f t="shared" si="12"/>
        <v>0</v>
      </c>
      <c r="M18" s="615">
        <f t="shared" si="12"/>
        <v>0</v>
      </c>
      <c r="N18" s="615">
        <f t="shared" si="12"/>
        <v>0</v>
      </c>
      <c r="O18" s="615">
        <f t="shared" si="12"/>
        <v>0</v>
      </c>
      <c r="P18" s="615">
        <f t="shared" ref="P18:T18" si="13">P19</f>
        <v>0</v>
      </c>
      <c r="Q18" s="615">
        <f t="shared" si="13"/>
        <v>0</v>
      </c>
      <c r="R18" s="615">
        <f t="shared" si="13"/>
        <v>0</v>
      </c>
      <c r="S18" s="615">
        <f t="shared" si="13"/>
        <v>0</v>
      </c>
      <c r="T18" s="615">
        <f t="shared" si="13"/>
        <v>0</v>
      </c>
      <c r="U18" s="615">
        <f>'4、部门支出总表（分类）'!R19*0.15</f>
        <v>18.753</v>
      </c>
      <c r="V18" s="528">
        <v>1395.77</v>
      </c>
    </row>
    <row r="19" spans="1:22" ht="18" customHeight="1">
      <c r="A19" s="460" t="s">
        <v>105</v>
      </c>
      <c r="B19" s="460" t="s">
        <v>120</v>
      </c>
      <c r="C19" s="460" t="s">
        <v>107</v>
      </c>
      <c r="D19" s="460" t="s">
        <v>94</v>
      </c>
      <c r="E19" s="461" t="s">
        <v>122</v>
      </c>
      <c r="F19" s="408">
        <f>SUM(G19:U19)</f>
        <v>1395.77</v>
      </c>
      <c r="G19" s="408">
        <f>'4、部门支出总表（分类）'!H20*0.02</f>
        <v>14.941800000000001</v>
      </c>
      <c r="H19" s="408">
        <f>'4、部门支出总表（分类）'!I20*0.02</f>
        <v>4.1666000000000007</v>
      </c>
      <c r="I19" s="408">
        <f>'4、部门支出总表（分类）'!Q20*0.01</f>
        <v>0.77249999999999996</v>
      </c>
      <c r="J19" s="408"/>
      <c r="K19" s="408">
        <f t="shared" si="4"/>
        <v>1357.1360999999999</v>
      </c>
      <c r="L19" s="408"/>
      <c r="M19" s="408"/>
      <c r="N19" s="408"/>
      <c r="O19" s="407"/>
      <c r="P19" s="408"/>
      <c r="Q19" s="408"/>
      <c r="R19" s="408"/>
      <c r="S19" s="408"/>
      <c r="T19" s="408"/>
      <c r="U19" s="408">
        <f>'4、部门支出总表（分类）'!R20*0.15</f>
        <v>18.753</v>
      </c>
    </row>
    <row r="21" spans="1:22" hidden="1">
      <c r="R21" s="77"/>
      <c r="S21" s="77"/>
    </row>
    <row r="22" spans="1:22" hidden="1">
      <c r="R22" s="77"/>
      <c r="S22" s="77"/>
    </row>
    <row r="23" spans="1:22" hidden="1">
      <c r="R23" s="77"/>
      <c r="S23" s="77"/>
    </row>
    <row r="24" spans="1:22" hidden="1">
      <c r="K24" s="77">
        <v>88008.678417751798</v>
      </c>
      <c r="L24" s="77"/>
      <c r="R24" s="77"/>
      <c r="S24" s="77"/>
    </row>
    <row r="25" spans="1:22" hidden="1">
      <c r="K25" s="77">
        <v>6769.9010350852604</v>
      </c>
      <c r="L25" s="77"/>
    </row>
    <row r="26" spans="1:22" hidden="1">
      <c r="K26" s="77">
        <v>41586.517410631102</v>
      </c>
      <c r="L26" s="77"/>
    </row>
    <row r="27" spans="1:22" hidden="1">
      <c r="K27" s="77">
        <v>25145.3291825669</v>
      </c>
      <c r="L27" s="77"/>
    </row>
    <row r="28" spans="1:22" hidden="1">
      <c r="K28" s="77">
        <v>14506.930789468401</v>
      </c>
      <c r="L28" s="77"/>
    </row>
    <row r="29" spans="1:22" hidden="1">
      <c r="K29" s="77">
        <v>5727.2023906963896</v>
      </c>
      <c r="L29" s="77"/>
    </row>
    <row r="30" spans="1:22" hidden="1">
      <c r="K30" s="77">
        <v>5727.2023906963896</v>
      </c>
      <c r="L30" s="77"/>
    </row>
    <row r="31" spans="1:22" hidden="1">
      <c r="K31" s="77">
        <v>967.51706511606403</v>
      </c>
      <c r="L31" s="77"/>
    </row>
    <row r="32" spans="1:22" hidden="1">
      <c r="K32" s="77">
        <v>967.51706511606403</v>
      </c>
      <c r="L32" s="77"/>
    </row>
    <row r="33" hidden="1"/>
    <row r="34" hidden="1"/>
    <row r="35" hidden="1"/>
    <row r="36" hidden="1"/>
    <row r="37" hidden="1"/>
    <row r="38" hidden="1"/>
    <row r="39" hidden="1"/>
    <row r="40" hidden="1"/>
    <row r="41" hidden="1"/>
    <row r="42" hidden="1"/>
    <row r="43" hidden="1"/>
    <row r="44" hidden="1"/>
    <row r="45" hidden="1"/>
    <row r="46" hidden="1"/>
    <row r="47" hidden="1"/>
    <row r="48" hidden="1"/>
    <row r="49" hidden="1"/>
    <row r="50" hidden="1"/>
    <row r="51" hidden="1"/>
    <row r="52" hidden="1"/>
    <row r="53" hidden="1"/>
    <row r="54" hidden="1"/>
    <row r="55" hidden="1"/>
    <row r="56" hidden="1"/>
    <row r="57" hidden="1"/>
    <row r="58" hidden="1"/>
    <row r="59" hidden="1"/>
    <row r="60" hidden="1"/>
    <row r="61" hidden="1"/>
    <row r="62" hidden="1"/>
    <row r="63" hidden="1"/>
    <row r="64" hidden="1"/>
    <row r="65" hidden="1"/>
    <row r="66" hidden="1"/>
    <row r="67" hidden="1"/>
    <row r="68" hidden="1"/>
    <row r="69" hidden="1"/>
    <row r="70" hidden="1"/>
    <row r="71" hidden="1"/>
    <row r="72" hidden="1"/>
    <row r="73" hidden="1"/>
    <row r="74" hidden="1"/>
    <row r="75" hidden="1"/>
    <row r="76" hidden="1"/>
    <row r="77" hidden="1"/>
    <row r="78" hidden="1"/>
    <row r="79" hidden="1"/>
    <row r="80" hidden="1"/>
  </sheetData>
  <sheetProtection formatCells="0" formatColumns="0" formatRows="0"/>
  <mergeCells count="26">
    <mergeCell ref="T1:U1"/>
    <mergeCell ref="A2:U2"/>
    <mergeCell ref="T3:U3"/>
    <mergeCell ref="A4:C4"/>
    <mergeCell ref="A7:C7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</mergeCells>
  <phoneticPr fontId="36" type="noConversion"/>
  <printOptions horizontalCentered="1"/>
  <pageMargins left="7.8740157480315001E-2" right="7.8740157480315001E-2" top="0.78740157480314998" bottom="0.78740157480314998" header="0.39370078740157499" footer="0.39370078740157499"/>
  <pageSetup paperSize="9" scale="70" orientation="landscape" horizontalDpi="1200" verticalDpi="1200" r:id="rId1"/>
  <headerFooter scaleWithDoc="0" alignWithMargins="0">
    <oddFooter>&amp;C第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rgb="FFFF0000"/>
  </sheetPr>
  <dimension ref="A1:AC47"/>
  <sheetViews>
    <sheetView showGridLines="0" showZeros="0" topLeftCell="A2" zoomScale="85" zoomScaleNormal="85" workbookViewId="0">
      <pane xSplit="9" ySplit="8" topLeftCell="O10" activePane="bottomRight" state="frozen"/>
      <selection activeCell="A2" sqref="A2"/>
      <selection pane="topRight" activeCell="J2" sqref="J2"/>
      <selection pane="bottomLeft" activeCell="A10" sqref="A10"/>
      <selection pane="bottomRight" activeCell="D10" sqref="D10:F20"/>
    </sheetView>
  </sheetViews>
  <sheetFormatPr defaultColWidth="6.75" defaultRowHeight="23.1" customHeight="1"/>
  <cols>
    <col min="1" max="1" width="4.375" style="435" customWidth="1"/>
    <col min="2" max="3" width="3" style="435" customWidth="1"/>
    <col min="4" max="4" width="6.5" style="435" customWidth="1"/>
    <col min="5" max="5" width="17.5" style="435" customWidth="1"/>
    <col min="6" max="6" width="13.375" style="435" customWidth="1"/>
    <col min="7" max="7" width="15.625" style="435" customWidth="1"/>
    <col min="8" max="8" width="13.375" style="435" bestFit="1" customWidth="1"/>
    <col min="9" max="9" width="6" style="435" customWidth="1"/>
    <col min="10" max="10" width="13.375" style="435" bestFit="1" customWidth="1"/>
    <col min="11" max="11" width="19.25" style="435" customWidth="1"/>
    <col min="12" max="12" width="14.25" style="435" customWidth="1"/>
    <col min="13" max="13" width="15.625" style="436" customWidth="1"/>
    <col min="14" max="14" width="12.125" style="435" bestFit="1" customWidth="1"/>
    <col min="15" max="17" width="12.25" style="435" customWidth="1"/>
    <col min="18" max="18" width="9.5" style="435" customWidth="1"/>
    <col min="19" max="19" width="10" style="435" customWidth="1"/>
    <col min="20" max="20" width="13.25" style="435" customWidth="1"/>
    <col min="21" max="21" width="6" style="435" customWidth="1"/>
    <col min="22" max="22" width="5.25" style="435" customWidth="1"/>
    <col min="23" max="24" width="12.125" style="435" bestFit="1" customWidth="1"/>
    <col min="25" max="25" width="4.125" style="435" customWidth="1"/>
    <col min="26" max="26" width="6" style="435" customWidth="1"/>
    <col min="27" max="27" width="12.375" style="435" customWidth="1"/>
    <col min="28" max="16384" width="6.75" style="435"/>
  </cols>
  <sheetData>
    <row r="1" spans="1:29" customFormat="1" ht="23.1" customHeight="1">
      <c r="A1" s="435"/>
      <c r="B1" s="437"/>
      <c r="C1" s="437"/>
      <c r="D1" s="437"/>
      <c r="E1" s="437"/>
      <c r="F1" s="437"/>
      <c r="G1" s="437"/>
      <c r="H1" s="437"/>
      <c r="I1" s="437"/>
      <c r="J1" s="437"/>
      <c r="K1" s="437"/>
      <c r="L1" s="437"/>
      <c r="M1" s="436"/>
      <c r="N1" s="437"/>
      <c r="O1" s="437"/>
      <c r="P1" s="437"/>
      <c r="Q1" s="437"/>
      <c r="R1" s="437"/>
      <c r="S1" s="437"/>
      <c r="T1" s="437"/>
      <c r="U1" s="437"/>
      <c r="V1" s="437"/>
      <c r="W1" s="437"/>
      <c r="X1" s="435"/>
      <c r="Y1" s="435"/>
      <c r="Z1" s="723" t="s">
        <v>168</v>
      </c>
      <c r="AA1" s="723"/>
    </row>
    <row r="2" spans="1:29" customFormat="1" ht="23.1" customHeight="1">
      <c r="A2" s="724" t="s">
        <v>169</v>
      </c>
      <c r="B2" s="724"/>
      <c r="C2" s="724"/>
      <c r="D2" s="724"/>
      <c r="E2" s="724"/>
      <c r="F2" s="724"/>
      <c r="G2" s="724"/>
      <c r="H2" s="724"/>
      <c r="I2" s="724"/>
      <c r="J2" s="724"/>
      <c r="K2" s="724"/>
      <c r="L2" s="724"/>
      <c r="M2" s="724"/>
      <c r="N2" s="724"/>
      <c r="O2" s="724"/>
      <c r="P2" s="724"/>
      <c r="Q2" s="724"/>
      <c r="R2" s="724"/>
      <c r="S2" s="724"/>
      <c r="T2" s="724"/>
      <c r="U2" s="724"/>
      <c r="V2" s="724"/>
      <c r="W2" s="724"/>
      <c r="X2" s="724"/>
      <c r="Y2" s="724"/>
      <c r="Z2" s="724"/>
      <c r="AA2" s="724"/>
    </row>
    <row r="3" spans="1:29" customFormat="1" ht="23.1" customHeight="1">
      <c r="A3" s="725" t="s">
        <v>125</v>
      </c>
      <c r="B3" s="725"/>
      <c r="C3" s="725"/>
      <c r="D3" s="725"/>
      <c r="E3" s="725"/>
      <c r="F3" s="725"/>
      <c r="G3" s="725"/>
      <c r="H3" s="438"/>
      <c r="I3" s="438"/>
      <c r="J3" s="438"/>
      <c r="K3" s="438"/>
      <c r="L3" s="438"/>
      <c r="M3" s="436"/>
      <c r="N3" s="438"/>
      <c r="O3" s="438"/>
      <c r="P3" s="438"/>
      <c r="Q3" s="438"/>
      <c r="R3" s="438"/>
      <c r="S3" s="438"/>
      <c r="T3" s="438"/>
      <c r="U3" s="438"/>
      <c r="V3" s="438"/>
      <c r="W3" s="438"/>
      <c r="X3" s="435"/>
      <c r="Y3" s="726" t="s">
        <v>78</v>
      </c>
      <c r="Z3" s="726"/>
      <c r="AA3" s="726"/>
    </row>
    <row r="4" spans="1:29" customFormat="1" ht="27" customHeight="1">
      <c r="A4" s="727" t="s">
        <v>98</v>
      </c>
      <c r="B4" s="727"/>
      <c r="C4" s="727"/>
      <c r="D4" s="718" t="s">
        <v>79</v>
      </c>
      <c r="E4" s="718" t="s">
        <v>99</v>
      </c>
      <c r="F4" s="718" t="s">
        <v>100</v>
      </c>
      <c r="G4" s="728" t="s">
        <v>170</v>
      </c>
      <c r="H4" s="728"/>
      <c r="I4" s="728"/>
      <c r="J4" s="728"/>
      <c r="K4" s="728"/>
      <c r="L4" s="728"/>
      <c r="M4" s="728"/>
      <c r="N4" s="728"/>
      <c r="O4" s="728" t="s">
        <v>171</v>
      </c>
      <c r="P4" s="728"/>
      <c r="Q4" s="728"/>
      <c r="R4" s="728"/>
      <c r="S4" s="728"/>
      <c r="T4" s="728"/>
      <c r="U4" s="728"/>
      <c r="V4" s="728"/>
      <c r="W4" s="715" t="s">
        <v>172</v>
      </c>
      <c r="X4" s="718" t="s">
        <v>173</v>
      </c>
      <c r="Y4" s="718"/>
      <c r="Z4" s="718"/>
      <c r="AA4" s="718"/>
    </row>
    <row r="5" spans="1:29" customFormat="1" ht="27" customHeight="1">
      <c r="A5" s="718" t="s">
        <v>101</v>
      </c>
      <c r="B5" s="718" t="s">
        <v>102</v>
      </c>
      <c r="C5" s="718" t="s">
        <v>103</v>
      </c>
      <c r="D5" s="718"/>
      <c r="E5" s="718"/>
      <c r="F5" s="718"/>
      <c r="G5" s="718" t="s">
        <v>81</v>
      </c>
      <c r="H5" s="718" t="s">
        <v>174</v>
      </c>
      <c r="I5" s="718" t="s">
        <v>175</v>
      </c>
      <c r="J5" s="718" t="s">
        <v>176</v>
      </c>
      <c r="K5" s="718" t="s">
        <v>177</v>
      </c>
      <c r="L5" s="719" t="s">
        <v>178</v>
      </c>
      <c r="M5" s="718" t="s">
        <v>179</v>
      </c>
      <c r="N5" s="718" t="s">
        <v>180</v>
      </c>
      <c r="O5" s="718" t="s">
        <v>81</v>
      </c>
      <c r="P5" s="718" t="s">
        <v>181</v>
      </c>
      <c r="Q5" s="718" t="s">
        <v>182</v>
      </c>
      <c r="R5" s="718" t="s">
        <v>183</v>
      </c>
      <c r="S5" s="719" t="s">
        <v>184</v>
      </c>
      <c r="T5" s="718" t="s">
        <v>185</v>
      </c>
      <c r="U5" s="718" t="s">
        <v>186</v>
      </c>
      <c r="V5" s="718" t="s">
        <v>187</v>
      </c>
      <c r="W5" s="716"/>
      <c r="X5" s="718" t="s">
        <v>81</v>
      </c>
      <c r="Y5" s="718" t="s">
        <v>188</v>
      </c>
      <c r="Z5" s="718" t="s">
        <v>189</v>
      </c>
      <c r="AA5" s="718" t="s">
        <v>173</v>
      </c>
    </row>
    <row r="6" spans="1:29" customFormat="1" ht="51.75" customHeight="1">
      <c r="A6" s="718"/>
      <c r="B6" s="718"/>
      <c r="C6" s="718"/>
      <c r="D6" s="718"/>
      <c r="E6" s="718"/>
      <c r="F6" s="718"/>
      <c r="G6" s="718"/>
      <c r="H6" s="718"/>
      <c r="I6" s="718"/>
      <c r="J6" s="718"/>
      <c r="K6" s="718"/>
      <c r="L6" s="719"/>
      <c r="M6" s="718"/>
      <c r="N6" s="718"/>
      <c r="O6" s="718"/>
      <c r="P6" s="718"/>
      <c r="Q6" s="718"/>
      <c r="R6" s="718"/>
      <c r="S6" s="719"/>
      <c r="T6" s="718"/>
      <c r="U6" s="718"/>
      <c r="V6" s="718"/>
      <c r="W6" s="717"/>
      <c r="X6" s="718"/>
      <c r="Y6" s="718"/>
      <c r="Z6" s="718"/>
      <c r="AA6" s="718"/>
    </row>
    <row r="7" spans="1:29" customFormat="1" ht="33.75" customHeight="1">
      <c r="A7" s="439" t="s">
        <v>93</v>
      </c>
      <c r="B7" s="439" t="s">
        <v>93</v>
      </c>
      <c r="C7" s="439" t="s">
        <v>93</v>
      </c>
      <c r="D7" s="439" t="s">
        <v>93</v>
      </c>
      <c r="E7" s="439" t="s">
        <v>93</v>
      </c>
      <c r="F7" s="439">
        <v>1</v>
      </c>
      <c r="G7" s="439">
        <v>2</v>
      </c>
      <c r="H7" s="439">
        <v>3</v>
      </c>
      <c r="I7" s="439">
        <v>4</v>
      </c>
      <c r="J7" s="439">
        <v>5</v>
      </c>
      <c r="K7" s="439">
        <v>6</v>
      </c>
      <c r="L7" s="439">
        <v>7</v>
      </c>
      <c r="M7" s="439">
        <v>8</v>
      </c>
      <c r="N7" s="439">
        <v>9</v>
      </c>
      <c r="O7" s="439">
        <v>10</v>
      </c>
      <c r="P7" s="439">
        <v>11</v>
      </c>
      <c r="Q7" s="439">
        <v>12</v>
      </c>
      <c r="R7" s="439">
        <v>13</v>
      </c>
      <c r="S7" s="439">
        <v>14</v>
      </c>
      <c r="T7" s="439">
        <v>15</v>
      </c>
      <c r="U7" s="439">
        <v>16</v>
      </c>
      <c r="V7" s="439">
        <v>17</v>
      </c>
      <c r="W7" s="439">
        <v>18</v>
      </c>
      <c r="X7" s="439">
        <v>19</v>
      </c>
      <c r="Y7" s="439">
        <v>20</v>
      </c>
      <c r="Z7" s="439">
        <v>21</v>
      </c>
      <c r="AA7" s="439">
        <v>22</v>
      </c>
    </row>
    <row r="8" spans="1:29" s="21" customFormat="1" ht="38.25" customHeight="1">
      <c r="A8" s="720" t="s">
        <v>81</v>
      </c>
      <c r="B8" s="721"/>
      <c r="C8" s="722"/>
      <c r="D8" s="117" t="s">
        <v>94</v>
      </c>
      <c r="E8" s="355" t="s">
        <v>143</v>
      </c>
      <c r="F8" s="286">
        <f>G8+O8+W8+X8</f>
        <v>64447.867379923715</v>
      </c>
      <c r="G8" s="286">
        <f t="shared" ref="G8:G9" si="0">H8+L8+M8</f>
        <v>38469.454260806058</v>
      </c>
      <c r="H8" s="440">
        <f>H9</f>
        <v>21959.15318263993</v>
      </c>
      <c r="I8" s="440">
        <f t="shared" ref="I8:AA8" si="1">I9</f>
        <v>0</v>
      </c>
      <c r="J8" s="440">
        <f t="shared" si="1"/>
        <v>0</v>
      </c>
      <c r="K8" s="440">
        <f t="shared" si="1"/>
        <v>0</v>
      </c>
      <c r="L8" s="440">
        <f t="shared" si="1"/>
        <v>4207.2480456349103</v>
      </c>
      <c r="M8" s="440">
        <f t="shared" si="1"/>
        <v>12303.053032531216</v>
      </c>
      <c r="N8" s="440">
        <f t="shared" si="1"/>
        <v>0</v>
      </c>
      <c r="O8" s="286">
        <f>P8+Q8+R8+S8+T8</f>
        <v>11157.167844794058</v>
      </c>
      <c r="P8" s="440">
        <f t="shared" si="1"/>
        <v>5745.13</v>
      </c>
      <c r="Q8" s="440">
        <f t="shared" si="1"/>
        <v>3742.1360837245056</v>
      </c>
      <c r="R8" s="440">
        <f t="shared" si="1"/>
        <v>642.40494850968003</v>
      </c>
      <c r="S8" s="440">
        <f t="shared" si="1"/>
        <v>646.31494850967988</v>
      </c>
      <c r="T8" s="440">
        <f t="shared" si="1"/>
        <v>381.18186405019219</v>
      </c>
      <c r="U8" s="440">
        <f t="shared" si="1"/>
        <v>0</v>
      </c>
      <c r="V8" s="440">
        <f t="shared" si="1"/>
        <v>0</v>
      </c>
      <c r="W8" s="440">
        <f t="shared" si="1"/>
        <v>3208.3990083460503</v>
      </c>
      <c r="X8" s="286">
        <f>AA8</f>
        <v>11612.846265977549</v>
      </c>
      <c r="Y8" s="440">
        <f t="shared" si="1"/>
        <v>0</v>
      </c>
      <c r="Z8" s="440">
        <f t="shared" si="1"/>
        <v>0</v>
      </c>
      <c r="AA8" s="440">
        <f t="shared" si="1"/>
        <v>11612.846265977549</v>
      </c>
    </row>
    <row r="9" spans="1:29" s="433" customFormat="1" ht="23.1" customHeight="1">
      <c r="A9" s="419">
        <v>205</v>
      </c>
      <c r="B9" s="441"/>
      <c r="C9" s="441"/>
      <c r="D9" s="441" t="s">
        <v>94</v>
      </c>
      <c r="E9" s="419" t="s">
        <v>106</v>
      </c>
      <c r="F9" s="286">
        <f>F10+F12+F17+F19</f>
        <v>64447.867379923715</v>
      </c>
      <c r="G9" s="286">
        <f t="shared" si="0"/>
        <v>38469.454260806058</v>
      </c>
      <c r="H9" s="286">
        <f t="shared" ref="H9:AA9" si="2">H10+H12+H17+H19</f>
        <v>21959.15318263993</v>
      </c>
      <c r="I9" s="286">
        <f t="shared" si="2"/>
        <v>0</v>
      </c>
      <c r="J9" s="286">
        <f t="shared" si="2"/>
        <v>0</v>
      </c>
      <c r="K9" s="286">
        <f t="shared" si="2"/>
        <v>0</v>
      </c>
      <c r="L9" s="286">
        <f t="shared" si="2"/>
        <v>4207.2480456349103</v>
      </c>
      <c r="M9" s="286">
        <f t="shared" si="2"/>
        <v>12303.053032531216</v>
      </c>
      <c r="N9" s="286">
        <f t="shared" si="2"/>
        <v>0</v>
      </c>
      <c r="O9" s="286">
        <f t="shared" ref="O9" si="3">P9+Q9+R9+S9+T9</f>
        <v>11157.167844794058</v>
      </c>
      <c r="P9" s="286">
        <f t="shared" si="2"/>
        <v>5745.13</v>
      </c>
      <c r="Q9" s="286">
        <f t="shared" si="2"/>
        <v>3742.1360837245056</v>
      </c>
      <c r="R9" s="286">
        <f t="shared" si="2"/>
        <v>642.40494850968003</v>
      </c>
      <c r="S9" s="286">
        <f t="shared" si="2"/>
        <v>646.31494850967988</v>
      </c>
      <c r="T9" s="286">
        <f t="shared" si="2"/>
        <v>381.18186405019219</v>
      </c>
      <c r="U9" s="286">
        <f t="shared" si="2"/>
        <v>0</v>
      </c>
      <c r="V9" s="286">
        <f t="shared" si="2"/>
        <v>0</v>
      </c>
      <c r="W9" s="286">
        <f t="shared" si="2"/>
        <v>3208.3990083460503</v>
      </c>
      <c r="X9" s="286">
        <f t="shared" ref="X9:X20" si="4">AA9</f>
        <v>11612.846265977549</v>
      </c>
      <c r="Y9" s="286">
        <f t="shared" si="2"/>
        <v>0</v>
      </c>
      <c r="Z9" s="286">
        <f t="shared" si="2"/>
        <v>0</v>
      </c>
      <c r="AA9" s="286">
        <f t="shared" si="2"/>
        <v>11612.846265977549</v>
      </c>
    </row>
    <row r="10" spans="1:29" s="433" customFormat="1" ht="23.1" customHeight="1">
      <c r="A10" s="441">
        <v>205</v>
      </c>
      <c r="B10" s="419" t="s">
        <v>107</v>
      </c>
      <c r="C10" s="441"/>
      <c r="D10" s="441" t="s">
        <v>94</v>
      </c>
      <c r="E10" s="419" t="s">
        <v>108</v>
      </c>
      <c r="F10" s="286">
        <f>F11</f>
        <v>584.30814826490825</v>
      </c>
      <c r="G10" s="286">
        <f t="shared" ref="G10:AA10" si="5">G11</f>
        <v>387.1889227890864</v>
      </c>
      <c r="H10" s="286">
        <f t="shared" si="5"/>
        <v>237.726377079733</v>
      </c>
      <c r="I10" s="286">
        <f t="shared" si="5"/>
        <v>0</v>
      </c>
      <c r="J10" s="286">
        <f t="shared" si="5"/>
        <v>0</v>
      </c>
      <c r="K10" s="286">
        <f t="shared" si="5"/>
        <v>0</v>
      </c>
      <c r="L10" s="286">
        <f t="shared" si="5"/>
        <v>37.142545709353399</v>
      </c>
      <c r="M10" s="286">
        <f t="shared" si="5"/>
        <v>112.32</v>
      </c>
      <c r="N10" s="286">
        <f t="shared" si="5"/>
        <v>0</v>
      </c>
      <c r="O10" s="286">
        <f t="shared" si="5"/>
        <v>102.89021712977119</v>
      </c>
      <c r="P10" s="286">
        <f t="shared" si="5"/>
        <v>53.14</v>
      </c>
      <c r="Q10" s="286">
        <f t="shared" si="5"/>
        <v>33.810217129771203</v>
      </c>
      <c r="R10" s="286">
        <f t="shared" si="5"/>
        <v>5.74</v>
      </c>
      <c r="S10" s="286">
        <f t="shared" si="5"/>
        <v>5.68</v>
      </c>
      <c r="T10" s="286">
        <f t="shared" si="5"/>
        <v>4.5199999999999996</v>
      </c>
      <c r="U10" s="286">
        <f t="shared" si="5"/>
        <v>0</v>
      </c>
      <c r="V10" s="286">
        <f t="shared" si="5"/>
        <v>0</v>
      </c>
      <c r="W10" s="286">
        <f t="shared" si="5"/>
        <v>28.979008346050701</v>
      </c>
      <c r="X10" s="286">
        <f t="shared" si="5"/>
        <v>65.25</v>
      </c>
      <c r="Y10" s="286">
        <f t="shared" si="5"/>
        <v>0</v>
      </c>
      <c r="Z10" s="286">
        <f t="shared" si="5"/>
        <v>0</v>
      </c>
      <c r="AA10" s="286">
        <f t="shared" si="5"/>
        <v>65.25</v>
      </c>
    </row>
    <row r="11" spans="1:29" ht="23.1" customHeight="1">
      <c r="A11" s="442">
        <v>205</v>
      </c>
      <c r="B11" s="442" t="s">
        <v>107</v>
      </c>
      <c r="C11" s="442" t="s">
        <v>109</v>
      </c>
      <c r="D11" s="442" t="s">
        <v>94</v>
      </c>
      <c r="E11" s="443" t="s">
        <v>110</v>
      </c>
      <c r="F11" s="444">
        <f>G11+O11+W11+X11</f>
        <v>584.30814826490825</v>
      </c>
      <c r="G11" s="444">
        <f t="shared" ref="G11:G16" si="6">H11+L11+M11</f>
        <v>387.1889227890864</v>
      </c>
      <c r="H11" s="444">
        <v>237.726377079733</v>
      </c>
      <c r="I11" s="444">
        <v>0</v>
      </c>
      <c r="J11" s="444">
        <v>0</v>
      </c>
      <c r="K11" s="444">
        <v>0</v>
      </c>
      <c r="L11" s="444">
        <v>37.142545709353399</v>
      </c>
      <c r="M11" s="444">
        <v>112.32</v>
      </c>
      <c r="N11" s="444">
        <v>0</v>
      </c>
      <c r="O11" s="444">
        <f t="shared" ref="O11:O15" si="7">P11+Q11+R11+S11+T11</f>
        <v>102.89021712977119</v>
      </c>
      <c r="P11" s="444">
        <v>53.14</v>
      </c>
      <c r="Q11" s="444">
        <v>33.810217129771203</v>
      </c>
      <c r="R11" s="444">
        <v>5.74</v>
      </c>
      <c r="S11" s="444">
        <v>5.68</v>
      </c>
      <c r="T11" s="444">
        <v>4.5199999999999996</v>
      </c>
      <c r="U11" s="444">
        <v>0</v>
      </c>
      <c r="V11" s="444">
        <v>0</v>
      </c>
      <c r="W11" s="444">
        <v>28.979008346050701</v>
      </c>
      <c r="X11" s="286">
        <f t="shared" si="4"/>
        <v>65.25</v>
      </c>
      <c r="Y11" s="444">
        <v>0</v>
      </c>
      <c r="Z11" s="444">
        <v>0</v>
      </c>
      <c r="AA11" s="444">
        <v>65.25</v>
      </c>
      <c r="AB11" s="435">
        <v>0</v>
      </c>
      <c r="AC11" s="435">
        <v>65.25</v>
      </c>
    </row>
    <row r="12" spans="1:29" s="598" customFormat="1" ht="23.1" customHeight="1">
      <c r="A12" s="595">
        <v>205</v>
      </c>
      <c r="B12" s="596" t="s">
        <v>109</v>
      </c>
      <c r="C12" s="595"/>
      <c r="D12" s="595" t="s">
        <v>94</v>
      </c>
      <c r="E12" s="596" t="s">
        <v>111</v>
      </c>
      <c r="F12" s="597">
        <f>F13+F14+F15+F16</f>
        <v>55050.839729059539</v>
      </c>
      <c r="G12" s="597">
        <f t="shared" ref="G12:AA12" si="8">G13+G14+G15+G16</f>
        <v>32080.986362363412</v>
      </c>
      <c r="H12" s="597">
        <f t="shared" si="8"/>
        <v>18036.477178668109</v>
      </c>
      <c r="I12" s="597">
        <f t="shared" si="8"/>
        <v>0</v>
      </c>
      <c r="J12" s="597">
        <f t="shared" si="8"/>
        <v>0</v>
      </c>
      <c r="K12" s="597">
        <f t="shared" si="8"/>
        <v>0</v>
      </c>
      <c r="L12" s="597">
        <f t="shared" si="8"/>
        <v>3577.037971601454</v>
      </c>
      <c r="M12" s="597">
        <f t="shared" si="8"/>
        <v>10467.471212093846</v>
      </c>
      <c r="N12" s="597">
        <f t="shared" si="8"/>
        <v>0</v>
      </c>
      <c r="O12" s="597">
        <f t="shared" si="8"/>
        <v>9526.2371007185775</v>
      </c>
      <c r="P12" s="597">
        <f t="shared" si="8"/>
        <v>4925.22</v>
      </c>
      <c r="Q12" s="597">
        <f t="shared" si="8"/>
        <v>3183.475339649026</v>
      </c>
      <c r="R12" s="597">
        <f t="shared" si="8"/>
        <v>543.86494850967995</v>
      </c>
      <c r="S12" s="597">
        <f t="shared" si="8"/>
        <v>550.75494850967993</v>
      </c>
      <c r="T12" s="597">
        <f t="shared" si="8"/>
        <v>322.9218640501922</v>
      </c>
      <c r="U12" s="597">
        <f t="shared" si="8"/>
        <v>0</v>
      </c>
      <c r="V12" s="597">
        <f t="shared" si="8"/>
        <v>0</v>
      </c>
      <c r="W12" s="597">
        <f t="shared" si="8"/>
        <v>2744.3199999999997</v>
      </c>
      <c r="X12" s="597">
        <f t="shared" si="8"/>
        <v>10699.296265977549</v>
      </c>
      <c r="Y12" s="597">
        <f t="shared" si="8"/>
        <v>0</v>
      </c>
      <c r="Z12" s="597">
        <f t="shared" si="8"/>
        <v>0</v>
      </c>
      <c r="AA12" s="597">
        <f t="shared" si="8"/>
        <v>10699.296265977549</v>
      </c>
      <c r="AC12" s="598">
        <v>5959.6062659775507</v>
      </c>
    </row>
    <row r="13" spans="1:29" ht="23.1" customHeight="1">
      <c r="A13" s="442">
        <v>205</v>
      </c>
      <c r="B13" s="442" t="s">
        <v>109</v>
      </c>
      <c r="C13" s="442" t="s">
        <v>107</v>
      </c>
      <c r="D13" s="442" t="s">
        <v>94</v>
      </c>
      <c r="E13" s="443" t="s">
        <v>112</v>
      </c>
      <c r="F13" s="444">
        <f>G13+O13+W13+X13</f>
        <v>5957.920045586824</v>
      </c>
      <c r="G13" s="444">
        <f t="shared" si="6"/>
        <v>2798.995365608434</v>
      </c>
      <c r="H13" s="444">
        <v>1718.10961345946</v>
      </c>
      <c r="I13" s="444">
        <v>0</v>
      </c>
      <c r="J13" s="444">
        <v>0</v>
      </c>
      <c r="K13" s="444">
        <v>0</v>
      </c>
      <c r="L13" s="444">
        <v>275.46456902293801</v>
      </c>
      <c r="M13" s="444">
        <v>805.421183126036</v>
      </c>
      <c r="N13" s="444">
        <v>0</v>
      </c>
      <c r="O13" s="444">
        <f t="shared" si="7"/>
        <v>732.51467997839018</v>
      </c>
      <c r="P13" s="444">
        <v>378.52</v>
      </c>
      <c r="Q13" s="444">
        <v>244.882815928198</v>
      </c>
      <c r="R13" s="444">
        <v>42.54</v>
      </c>
      <c r="S13" s="444">
        <v>42.32</v>
      </c>
      <c r="T13" s="444">
        <v>24.2518640501922</v>
      </c>
      <c r="U13" s="444">
        <v>0</v>
      </c>
      <c r="V13" s="444">
        <v>0</v>
      </c>
      <c r="W13" s="444">
        <v>211.52</v>
      </c>
      <c r="X13" s="286">
        <f t="shared" si="4"/>
        <v>2214.89</v>
      </c>
      <c r="Y13" s="444">
        <v>0</v>
      </c>
      <c r="Z13" s="444">
        <v>0</v>
      </c>
      <c r="AA13" s="444">
        <v>2214.89</v>
      </c>
      <c r="AB13" s="435">
        <v>0</v>
      </c>
      <c r="AC13" s="435">
        <v>475.2</v>
      </c>
    </row>
    <row r="14" spans="1:29" ht="23.1" customHeight="1">
      <c r="A14" s="442">
        <v>205</v>
      </c>
      <c r="B14" s="442" t="s">
        <v>109</v>
      </c>
      <c r="C14" s="442" t="s">
        <v>109</v>
      </c>
      <c r="D14" s="442" t="s">
        <v>94</v>
      </c>
      <c r="E14" s="443" t="s">
        <v>113</v>
      </c>
      <c r="F14" s="444">
        <f t="shared" ref="F14:F47" si="9">G14+O14+W14+X14</f>
        <v>21491.605505696563</v>
      </c>
      <c r="G14" s="444">
        <f t="shared" si="6"/>
        <v>12892.45396608016</v>
      </c>
      <c r="H14" s="444">
        <v>6251.73</v>
      </c>
      <c r="I14" s="444">
        <v>0</v>
      </c>
      <c r="J14" s="444">
        <v>0</v>
      </c>
      <c r="K14" s="444">
        <v>0</v>
      </c>
      <c r="L14" s="444">
        <v>1688.1387825782499</v>
      </c>
      <c r="M14" s="444">
        <v>4952.5851835019103</v>
      </c>
      <c r="N14" s="444">
        <v>0</v>
      </c>
      <c r="O14" s="444">
        <f t="shared" si="7"/>
        <v>4495.0515396164001</v>
      </c>
      <c r="P14" s="444">
        <v>2322.84</v>
      </c>
      <c r="Q14" s="444">
        <v>1504.27952127873</v>
      </c>
      <c r="R14" s="444">
        <v>257.86600916883498</v>
      </c>
      <c r="S14" s="444">
        <v>257.86600916883498</v>
      </c>
      <c r="T14" s="444">
        <v>152.19999999999999</v>
      </c>
      <c r="U14" s="444">
        <v>0</v>
      </c>
      <c r="V14" s="444">
        <v>0</v>
      </c>
      <c r="W14" s="444">
        <v>1295.4000000000001</v>
      </c>
      <c r="X14" s="286">
        <f t="shared" si="4"/>
        <v>2808.7</v>
      </c>
      <c r="Y14" s="444">
        <v>0</v>
      </c>
      <c r="Z14" s="444">
        <v>0</v>
      </c>
      <c r="AA14" s="444">
        <v>2808.7</v>
      </c>
      <c r="AB14" s="435">
        <v>0</v>
      </c>
      <c r="AC14" s="435">
        <v>2808.7</v>
      </c>
    </row>
    <row r="15" spans="1:29" ht="23.1" customHeight="1">
      <c r="A15" s="442">
        <v>205</v>
      </c>
      <c r="B15" s="442" t="s">
        <v>109</v>
      </c>
      <c r="C15" s="442" t="s">
        <v>114</v>
      </c>
      <c r="D15" s="442" t="s">
        <v>94</v>
      </c>
      <c r="E15" s="443" t="s">
        <v>115</v>
      </c>
      <c r="F15" s="444">
        <f t="shared" si="9"/>
        <v>16619.210379934389</v>
      </c>
      <c r="G15" s="444">
        <f t="shared" si="6"/>
        <v>10384.11839008531</v>
      </c>
      <c r="H15" s="444">
        <v>6376.4026792240902</v>
      </c>
      <c r="I15" s="444">
        <v>0</v>
      </c>
      <c r="J15" s="444">
        <v>0</v>
      </c>
      <c r="K15" s="444">
        <v>0</v>
      </c>
      <c r="L15" s="444">
        <v>1022.1534006654</v>
      </c>
      <c r="M15" s="444">
        <v>2985.5623101958199</v>
      </c>
      <c r="N15" s="444">
        <v>0</v>
      </c>
      <c r="O15" s="444">
        <f t="shared" si="7"/>
        <v>2733.6719898490774</v>
      </c>
      <c r="P15" s="444">
        <v>1412.65</v>
      </c>
      <c r="Q15" s="444">
        <v>909.56411116738695</v>
      </c>
      <c r="R15" s="444">
        <v>155.91893934084499</v>
      </c>
      <c r="S15" s="444">
        <v>162.91893934084499</v>
      </c>
      <c r="T15" s="444">
        <v>92.62</v>
      </c>
      <c r="U15" s="444">
        <v>0</v>
      </c>
      <c r="V15" s="444">
        <v>0</v>
      </c>
      <c r="W15" s="444">
        <v>785.2</v>
      </c>
      <c r="X15" s="286">
        <f t="shared" si="4"/>
        <v>2716.22</v>
      </c>
      <c r="Y15" s="444">
        <v>0</v>
      </c>
      <c r="Z15" s="444">
        <v>0</v>
      </c>
      <c r="AA15" s="444">
        <v>2716.22</v>
      </c>
      <c r="AB15" s="435">
        <v>0</v>
      </c>
      <c r="AC15" s="435">
        <v>1716.22</v>
      </c>
    </row>
    <row r="16" spans="1:29" ht="23.1" customHeight="1">
      <c r="A16" s="442">
        <v>205</v>
      </c>
      <c r="B16" s="442" t="s">
        <v>109</v>
      </c>
      <c r="C16" s="442" t="s">
        <v>116</v>
      </c>
      <c r="D16" s="442" t="s">
        <v>94</v>
      </c>
      <c r="E16" s="443" t="s">
        <v>117</v>
      </c>
      <c r="F16" s="444">
        <f t="shared" si="9"/>
        <v>10982.103797841766</v>
      </c>
      <c r="G16" s="444">
        <f t="shared" si="6"/>
        <v>6005.4186405895061</v>
      </c>
      <c r="H16" s="444">
        <v>3690.2348859845602</v>
      </c>
      <c r="I16" s="444">
        <v>0</v>
      </c>
      <c r="J16" s="444">
        <v>0</v>
      </c>
      <c r="K16" s="444">
        <v>0</v>
      </c>
      <c r="L16" s="444">
        <v>591.28121933486602</v>
      </c>
      <c r="M16" s="444">
        <v>1723.9025352700801</v>
      </c>
      <c r="N16" s="444">
        <v>0</v>
      </c>
      <c r="O16" s="444">
        <f>P16+Q16+R16+S16+T16</f>
        <v>1564.998891274711</v>
      </c>
      <c r="P16" s="444">
        <v>811.21</v>
      </c>
      <c r="Q16" s="444">
        <v>524.74889127471101</v>
      </c>
      <c r="R16" s="444">
        <v>87.54</v>
      </c>
      <c r="S16" s="444">
        <v>87.65</v>
      </c>
      <c r="T16" s="444">
        <v>53.85</v>
      </c>
      <c r="U16" s="444">
        <v>0</v>
      </c>
      <c r="V16" s="444">
        <v>0</v>
      </c>
      <c r="W16" s="444">
        <v>452.2</v>
      </c>
      <c r="X16" s="286">
        <f t="shared" si="4"/>
        <v>2959.4862659775499</v>
      </c>
      <c r="Y16" s="444">
        <v>0</v>
      </c>
      <c r="Z16" s="444">
        <v>0</v>
      </c>
      <c r="AA16" s="444">
        <v>2959.4862659775499</v>
      </c>
      <c r="AB16" s="435">
        <v>0</v>
      </c>
      <c r="AC16" s="435">
        <v>959.48626597755106</v>
      </c>
    </row>
    <row r="17" spans="1:29" s="598" customFormat="1" ht="23.1" customHeight="1">
      <c r="A17" s="595" t="s">
        <v>105</v>
      </c>
      <c r="B17" s="596" t="s">
        <v>114</v>
      </c>
      <c r="C17" s="595"/>
      <c r="D17" s="595" t="s">
        <v>94</v>
      </c>
      <c r="E17" s="596" t="s">
        <v>118</v>
      </c>
      <c r="F17" s="597">
        <f>F18</f>
        <v>7545.7326691200278</v>
      </c>
      <c r="G17" s="597">
        <f t="shared" ref="G17:AA17" si="10">G18</f>
        <v>5148.0492881113432</v>
      </c>
      <c r="H17" s="597">
        <f t="shared" si="10"/>
        <v>3161.5719480191401</v>
      </c>
      <c r="I17" s="597">
        <f t="shared" si="10"/>
        <v>0</v>
      </c>
      <c r="J17" s="597">
        <f t="shared" si="10"/>
        <v>0</v>
      </c>
      <c r="K17" s="597">
        <f t="shared" si="10"/>
        <v>0</v>
      </c>
      <c r="L17" s="597">
        <f t="shared" si="10"/>
        <v>507.82754973633303</v>
      </c>
      <c r="M17" s="597">
        <f t="shared" si="10"/>
        <v>1478.64979035587</v>
      </c>
      <c r="N17" s="597">
        <f t="shared" si="10"/>
        <v>0</v>
      </c>
      <c r="O17" s="597">
        <f t="shared" si="10"/>
        <v>1308.613381008684</v>
      </c>
      <c r="P17" s="597">
        <f t="shared" si="10"/>
        <v>658.23</v>
      </c>
      <c r="Q17" s="597">
        <f t="shared" si="10"/>
        <v>449.57338100868401</v>
      </c>
      <c r="R17" s="597">
        <f t="shared" si="10"/>
        <v>79.56</v>
      </c>
      <c r="S17" s="597">
        <f t="shared" si="10"/>
        <v>75.63</v>
      </c>
      <c r="T17" s="597">
        <f t="shared" si="10"/>
        <v>45.62</v>
      </c>
      <c r="U17" s="597">
        <f t="shared" si="10"/>
        <v>0</v>
      </c>
      <c r="V17" s="597">
        <f t="shared" si="10"/>
        <v>0</v>
      </c>
      <c r="W17" s="597">
        <f t="shared" si="10"/>
        <v>372.6</v>
      </c>
      <c r="X17" s="597">
        <f t="shared" si="10"/>
        <v>716.47</v>
      </c>
      <c r="Y17" s="597">
        <f t="shared" si="10"/>
        <v>0</v>
      </c>
      <c r="Z17" s="597">
        <f t="shared" si="10"/>
        <v>0</v>
      </c>
      <c r="AA17" s="597">
        <f t="shared" si="10"/>
        <v>716.47</v>
      </c>
      <c r="AB17" s="598">
        <v>0</v>
      </c>
      <c r="AC17" s="598">
        <v>716.47</v>
      </c>
    </row>
    <row r="18" spans="1:29" ht="23.1" customHeight="1">
      <c r="A18" s="442" t="s">
        <v>105</v>
      </c>
      <c r="B18" s="442" t="s">
        <v>114</v>
      </c>
      <c r="C18" s="442" t="s">
        <v>109</v>
      </c>
      <c r="D18" s="442" t="s">
        <v>94</v>
      </c>
      <c r="E18" s="443" t="s">
        <v>119</v>
      </c>
      <c r="F18" s="444">
        <f t="shared" si="9"/>
        <v>7545.7326691200278</v>
      </c>
      <c r="G18" s="444">
        <f t="shared" ref="G18:G20" si="11">H18+L18+M18</f>
        <v>5148.0492881113432</v>
      </c>
      <c r="H18" s="444">
        <v>3161.5719480191401</v>
      </c>
      <c r="I18" s="444">
        <v>0</v>
      </c>
      <c r="J18" s="444">
        <v>0</v>
      </c>
      <c r="K18" s="444">
        <v>0</v>
      </c>
      <c r="L18" s="444">
        <v>507.82754973633303</v>
      </c>
      <c r="M18" s="444">
        <v>1478.64979035587</v>
      </c>
      <c r="N18" s="444">
        <v>0</v>
      </c>
      <c r="O18" s="444">
        <v>1308.613381008684</v>
      </c>
      <c r="P18" s="444">
        <v>658.23</v>
      </c>
      <c r="Q18" s="444">
        <v>449.57338100868401</v>
      </c>
      <c r="R18" s="444">
        <v>79.56</v>
      </c>
      <c r="S18" s="444">
        <v>75.63</v>
      </c>
      <c r="T18" s="444">
        <v>45.62</v>
      </c>
      <c r="U18" s="444">
        <v>0</v>
      </c>
      <c r="V18" s="444">
        <v>0</v>
      </c>
      <c r="W18" s="444">
        <v>372.6</v>
      </c>
      <c r="X18" s="286">
        <f t="shared" si="4"/>
        <v>716.47</v>
      </c>
      <c r="Y18" s="444">
        <v>0</v>
      </c>
      <c r="Z18" s="444">
        <v>0</v>
      </c>
      <c r="AA18" s="444">
        <v>716.47</v>
      </c>
      <c r="AB18" s="435">
        <v>0</v>
      </c>
      <c r="AC18" s="435">
        <v>716.47</v>
      </c>
    </row>
    <row r="19" spans="1:29" s="598" customFormat="1" ht="23.1" customHeight="1">
      <c r="A19" s="595" t="s">
        <v>105</v>
      </c>
      <c r="B19" s="596" t="s">
        <v>120</v>
      </c>
      <c r="C19" s="595"/>
      <c r="D19" s="595" t="s">
        <v>94</v>
      </c>
      <c r="E19" s="596" t="s">
        <v>121</v>
      </c>
      <c r="F19" s="597">
        <f>F20</f>
        <v>1266.9868334792413</v>
      </c>
      <c r="G19" s="597">
        <f t="shared" ref="G19:AA19" si="12">G20</f>
        <v>853.22968754221688</v>
      </c>
      <c r="H19" s="597">
        <f t="shared" si="12"/>
        <v>523.37767887294694</v>
      </c>
      <c r="I19" s="597">
        <f t="shared" si="12"/>
        <v>0</v>
      </c>
      <c r="J19" s="597">
        <f t="shared" si="12"/>
        <v>0</v>
      </c>
      <c r="K19" s="597">
        <f t="shared" si="12"/>
        <v>0</v>
      </c>
      <c r="L19" s="597">
        <f t="shared" si="12"/>
        <v>85.239978587769997</v>
      </c>
      <c r="M19" s="597">
        <f t="shared" si="12"/>
        <v>244.6120300815</v>
      </c>
      <c r="N19" s="597">
        <f t="shared" si="12"/>
        <v>0</v>
      </c>
      <c r="O19" s="597">
        <f t="shared" si="12"/>
        <v>219.42714593702462</v>
      </c>
      <c r="P19" s="597">
        <f t="shared" si="12"/>
        <v>108.54</v>
      </c>
      <c r="Q19" s="597">
        <f t="shared" si="12"/>
        <v>75.277145937024599</v>
      </c>
      <c r="R19" s="597">
        <f t="shared" si="12"/>
        <v>13.24</v>
      </c>
      <c r="S19" s="597">
        <f t="shared" si="12"/>
        <v>14.25</v>
      </c>
      <c r="T19" s="597">
        <f t="shared" si="12"/>
        <v>8.1199999999999992</v>
      </c>
      <c r="U19" s="597">
        <f t="shared" si="12"/>
        <v>0</v>
      </c>
      <c r="V19" s="597">
        <f t="shared" si="12"/>
        <v>0</v>
      </c>
      <c r="W19" s="597">
        <f t="shared" si="12"/>
        <v>62.5</v>
      </c>
      <c r="X19" s="597">
        <f t="shared" si="12"/>
        <v>131.83000000000001</v>
      </c>
      <c r="Y19" s="597">
        <f t="shared" si="12"/>
        <v>0</v>
      </c>
      <c r="Z19" s="597">
        <f t="shared" si="12"/>
        <v>0</v>
      </c>
      <c r="AA19" s="597">
        <f t="shared" si="12"/>
        <v>131.83000000000001</v>
      </c>
      <c r="AB19" s="598">
        <v>0</v>
      </c>
      <c r="AC19" s="598">
        <v>131.83000000000001</v>
      </c>
    </row>
    <row r="20" spans="1:29" ht="23.1" customHeight="1">
      <c r="A20" s="442" t="s">
        <v>105</v>
      </c>
      <c r="B20" s="442" t="s">
        <v>120</v>
      </c>
      <c r="C20" s="442" t="s">
        <v>107</v>
      </c>
      <c r="D20" s="442" t="s">
        <v>94</v>
      </c>
      <c r="E20" s="443" t="s">
        <v>122</v>
      </c>
      <c r="F20" s="444">
        <f t="shared" si="9"/>
        <v>1266.9868334792413</v>
      </c>
      <c r="G20" s="444">
        <f t="shared" si="11"/>
        <v>853.22968754221688</v>
      </c>
      <c r="H20" s="444">
        <v>523.37767887294694</v>
      </c>
      <c r="I20" s="444">
        <v>0</v>
      </c>
      <c r="J20" s="444">
        <v>0</v>
      </c>
      <c r="K20" s="444">
        <v>0</v>
      </c>
      <c r="L20" s="444">
        <v>85.239978587769997</v>
      </c>
      <c r="M20" s="444">
        <v>244.6120300815</v>
      </c>
      <c r="N20" s="444">
        <v>0</v>
      </c>
      <c r="O20" s="444">
        <v>219.42714593702462</v>
      </c>
      <c r="P20" s="444">
        <v>108.54</v>
      </c>
      <c r="Q20" s="444">
        <v>75.277145937024599</v>
      </c>
      <c r="R20" s="444">
        <v>13.24</v>
      </c>
      <c r="S20" s="444">
        <v>14.25</v>
      </c>
      <c r="T20" s="444">
        <v>8.1199999999999992</v>
      </c>
      <c r="U20" s="444">
        <v>0</v>
      </c>
      <c r="V20" s="444">
        <v>0</v>
      </c>
      <c r="W20" s="444">
        <v>62.5</v>
      </c>
      <c r="X20" s="286">
        <f t="shared" si="4"/>
        <v>131.83000000000001</v>
      </c>
      <c r="Y20" s="444">
        <v>0</v>
      </c>
      <c r="Z20" s="444">
        <v>0</v>
      </c>
      <c r="AA20" s="444">
        <v>131.83000000000001</v>
      </c>
      <c r="AB20" s="435">
        <v>0</v>
      </c>
      <c r="AC20" s="435">
        <v>131.83000000000001</v>
      </c>
    </row>
    <row r="21" spans="1:29" ht="23.1" hidden="1" customHeight="1">
      <c r="F21" s="444">
        <f t="shared" si="9"/>
        <v>0</v>
      </c>
      <c r="G21" s="443"/>
      <c r="H21" s="443"/>
      <c r="I21" s="443"/>
      <c r="J21" s="443"/>
      <c r="K21" s="443"/>
      <c r="L21" s="443"/>
      <c r="M21" s="454"/>
      <c r="N21" s="443"/>
      <c r="O21" s="443"/>
      <c r="P21" s="443"/>
      <c r="Q21" s="443"/>
      <c r="R21" s="443"/>
      <c r="S21" s="443"/>
      <c r="T21" s="443"/>
      <c r="U21" s="443"/>
      <c r="V21" s="443"/>
      <c r="W21" s="443"/>
      <c r="X21" s="443"/>
      <c r="Y21" s="443"/>
      <c r="Z21" s="443"/>
      <c r="AA21" s="443"/>
    </row>
    <row r="22" spans="1:29" ht="23.1" hidden="1" customHeight="1">
      <c r="E22" s="445">
        <v>61940.9716838397</v>
      </c>
      <c r="F22" s="444">
        <f t="shared" si="9"/>
        <v>4.9782857661252962E-2</v>
      </c>
      <c r="G22" s="446"/>
      <c r="H22" s="446">
        <f>H8/$F$8</f>
        <v>0.34072738285022708</v>
      </c>
      <c r="I22" s="446">
        <f t="shared" ref="I22:AA22" si="13">I8/$F$8</f>
        <v>0</v>
      </c>
      <c r="J22" s="446">
        <f t="shared" si="13"/>
        <v>0</v>
      </c>
      <c r="K22" s="446">
        <f t="shared" si="13"/>
        <v>0</v>
      </c>
      <c r="L22" s="446">
        <f t="shared" si="13"/>
        <v>6.5281416075926177E-2</v>
      </c>
      <c r="M22" s="446">
        <f t="shared" si="13"/>
        <v>0.19089930408409084</v>
      </c>
      <c r="N22" s="446">
        <f t="shared" si="13"/>
        <v>0</v>
      </c>
      <c r="O22" s="446"/>
      <c r="P22" s="446">
        <f t="shared" si="13"/>
        <v>8.9143834133907696E-2</v>
      </c>
      <c r="Q22" s="446">
        <f t="shared" si="13"/>
        <v>5.8064544815182292E-2</v>
      </c>
      <c r="R22" s="446">
        <f t="shared" si="13"/>
        <v>9.9678232131820213E-3</v>
      </c>
      <c r="S22" s="446">
        <f t="shared" si="13"/>
        <v>1.0028492404560383E-2</v>
      </c>
      <c r="T22" s="446">
        <f t="shared" si="13"/>
        <v>5.9145768439955379E-3</v>
      </c>
      <c r="U22" s="446">
        <f t="shared" si="13"/>
        <v>0</v>
      </c>
      <c r="V22" s="446">
        <f t="shared" si="13"/>
        <v>0</v>
      </c>
      <c r="W22" s="446">
        <f t="shared" si="13"/>
        <v>4.9782857661252962E-2</v>
      </c>
      <c r="X22" s="446"/>
      <c r="Y22" s="446">
        <f t="shared" si="13"/>
        <v>0</v>
      </c>
      <c r="Z22" s="446">
        <f t="shared" si="13"/>
        <v>0</v>
      </c>
      <c r="AA22" s="446">
        <f t="shared" si="13"/>
        <v>0.18018976791767496</v>
      </c>
    </row>
    <row r="23" spans="1:29" ht="23.1" hidden="1" customHeight="1">
      <c r="F23" s="444">
        <f t="shared" si="9"/>
        <v>3083.5985767362918</v>
      </c>
      <c r="G23" s="446"/>
      <c r="H23" s="446">
        <f>$E$22*H22</f>
        <v>21104.985173034725</v>
      </c>
      <c r="I23" s="446">
        <f t="shared" ref="I23:AA23" si="14">$E$22*I22</f>
        <v>0</v>
      </c>
      <c r="J23" s="446">
        <f t="shared" si="14"/>
        <v>0</v>
      </c>
      <c r="K23" s="446">
        <f t="shared" si="14"/>
        <v>0</v>
      </c>
      <c r="L23" s="446">
        <f t="shared" si="14"/>
        <v>4043.594344639901</v>
      </c>
      <c r="M23" s="446">
        <f t="shared" si="14"/>
        <v>11824.488388737374</v>
      </c>
      <c r="N23" s="446">
        <f t="shared" si="14"/>
        <v>0</v>
      </c>
      <c r="O23" s="446">
        <f t="shared" si="14"/>
        <v>0</v>
      </c>
      <c r="P23" s="446">
        <f t="shared" si="14"/>
        <v>5521.6557058772796</v>
      </c>
      <c r="Q23" s="446">
        <f t="shared" si="14"/>
        <v>3596.5743262322476</v>
      </c>
      <c r="R23" s="446">
        <f t="shared" si="14"/>
        <v>617.4166553972276</v>
      </c>
      <c r="S23" s="446">
        <f t="shared" si="14"/>
        <v>621.17456406247618</v>
      </c>
      <c r="T23" s="446">
        <f t="shared" si="14"/>
        <v>366.35463681582161</v>
      </c>
      <c r="U23" s="446">
        <f t="shared" si="14"/>
        <v>0</v>
      </c>
      <c r="V23" s="446">
        <f t="shared" si="14"/>
        <v>0</v>
      </c>
      <c r="W23" s="446">
        <f t="shared" si="14"/>
        <v>3083.5985767362918</v>
      </c>
      <c r="X23" s="446">
        <f t="shared" si="14"/>
        <v>0</v>
      </c>
      <c r="Y23" s="446">
        <f t="shared" si="14"/>
        <v>0</v>
      </c>
      <c r="Z23" s="446">
        <f t="shared" si="14"/>
        <v>0</v>
      </c>
      <c r="AA23" s="446">
        <f t="shared" si="14"/>
        <v>11161.129312306351</v>
      </c>
    </row>
    <row r="24" spans="1:29" s="434" customFormat="1" ht="23.1" hidden="1" customHeight="1">
      <c r="A24" s="447">
        <v>205</v>
      </c>
      <c r="B24" s="447" t="s">
        <v>107</v>
      </c>
      <c r="C24" s="447" t="s">
        <v>109</v>
      </c>
      <c r="D24" s="447" t="s">
        <v>94</v>
      </c>
      <c r="E24" s="448" t="s">
        <v>110</v>
      </c>
      <c r="F24" s="444">
        <f t="shared" ca="1" si="9"/>
        <v>584.30814826490825</v>
      </c>
      <c r="G24" s="449">
        <f ca="1">$E$22*F24</f>
        <v>565.46439689988676</v>
      </c>
      <c r="H24" s="449">
        <f ca="1">$G$24*H22</f>
        <v>231.96403868668088</v>
      </c>
      <c r="I24" s="449">
        <f t="shared" ref="I24:AA24" ca="1" si="15">$G$24*I22</f>
        <v>0</v>
      </c>
      <c r="J24" s="449">
        <f t="shared" ca="1" si="15"/>
        <v>0</v>
      </c>
      <c r="K24" s="449">
        <f t="shared" ca="1" si="15"/>
        <v>0</v>
      </c>
      <c r="L24" s="449">
        <f t="shared" ca="1" si="15"/>
        <v>37.169668889401756</v>
      </c>
      <c r="M24" s="449">
        <f t="shared" ca="1" si="15"/>
        <v>108.69347435371495</v>
      </c>
      <c r="N24" s="449">
        <f t="shared" ca="1" si="15"/>
        <v>0</v>
      </c>
      <c r="O24" s="449">
        <f t="shared" ca="1" si="15"/>
        <v>0</v>
      </c>
      <c r="P24" s="449">
        <f t="shared" ca="1" si="15"/>
        <v>50.756356057524293</v>
      </c>
      <c r="Q24" s="449">
        <f t="shared" ca="1" si="15"/>
        <v>33.060555893640391</v>
      </c>
      <c r="R24" s="449">
        <f t="shared" ca="1" si="15"/>
        <v>5.6754389021088949</v>
      </c>
      <c r="S24" s="449">
        <f t="shared" ca="1" si="15"/>
        <v>5.709982481137553</v>
      </c>
      <c r="T24" s="449">
        <f t="shared" ca="1" si="15"/>
        <v>3.3676178631993312</v>
      </c>
      <c r="U24" s="449">
        <f t="shared" ca="1" si="15"/>
        <v>0</v>
      </c>
      <c r="V24" s="449">
        <f t="shared" ca="1" si="15"/>
        <v>0</v>
      </c>
      <c r="W24" s="449">
        <f t="shared" ca="1" si="15"/>
        <v>28.345162327435581</v>
      </c>
      <c r="X24" s="449">
        <f t="shared" ca="1" si="15"/>
        <v>0</v>
      </c>
      <c r="Y24" s="449">
        <f t="shared" ca="1" si="15"/>
        <v>0</v>
      </c>
      <c r="Z24" s="449">
        <f t="shared" ca="1" si="15"/>
        <v>0</v>
      </c>
      <c r="AA24" s="449">
        <f t="shared" ca="1" si="15"/>
        <v>60.722101445043137</v>
      </c>
    </row>
    <row r="25" spans="1:29" ht="23.1" hidden="1" customHeight="1">
      <c r="A25" s="441">
        <v>205</v>
      </c>
      <c r="B25" s="419" t="s">
        <v>109</v>
      </c>
      <c r="C25" s="441"/>
      <c r="D25" s="441" t="s">
        <v>94</v>
      </c>
      <c r="E25" s="450" t="s">
        <v>111</v>
      </c>
      <c r="F25" s="444">
        <f t="shared" ca="1" si="9"/>
        <v>584.30814826490825</v>
      </c>
      <c r="G25" s="446">
        <f t="shared" ref="G25:G32" ca="1" si="16">$E$22*F25</f>
        <v>0</v>
      </c>
      <c r="H25" s="446"/>
      <c r="I25" s="446"/>
      <c r="J25" s="446"/>
      <c r="K25" s="446"/>
      <c r="L25" s="446"/>
      <c r="M25" s="455"/>
      <c r="N25" s="446"/>
      <c r="O25" s="446"/>
      <c r="P25" s="446"/>
      <c r="Q25" s="446"/>
      <c r="R25" s="446"/>
      <c r="S25" s="446"/>
      <c r="T25" s="446"/>
      <c r="U25" s="446"/>
      <c r="V25" s="446"/>
      <c r="W25" s="446"/>
      <c r="X25" s="446"/>
      <c r="Y25" s="446"/>
      <c r="Z25" s="446"/>
      <c r="AA25" s="446"/>
    </row>
    <row r="26" spans="1:29" ht="23.1" hidden="1" customHeight="1">
      <c r="A26" s="442">
        <v>205</v>
      </c>
      <c r="B26" s="442" t="s">
        <v>109</v>
      </c>
      <c r="C26" s="442" t="s">
        <v>107</v>
      </c>
      <c r="D26" s="442" t="s">
        <v>94</v>
      </c>
      <c r="E26" s="451" t="s">
        <v>112</v>
      </c>
      <c r="F26" s="444">
        <f t="shared" ca="1" si="9"/>
        <v>584.30814826490825</v>
      </c>
      <c r="G26" s="446">
        <f t="shared" ca="1" si="16"/>
        <v>4082.1934723924624</v>
      </c>
      <c r="H26" s="446">
        <f ca="1">$G$26*H22</f>
        <v>1674.5918748341819</v>
      </c>
      <c r="I26" s="446">
        <f t="shared" ref="I26:AA26" ca="1" si="17">$G$26*I22</f>
        <v>0</v>
      </c>
      <c r="J26" s="446">
        <f t="shared" ca="1" si="17"/>
        <v>0</v>
      </c>
      <c r="K26" s="446">
        <f t="shared" ca="1" si="17"/>
        <v>0</v>
      </c>
      <c r="L26" s="446">
        <f t="shared" ca="1" si="17"/>
        <v>268.3348068298788</v>
      </c>
      <c r="M26" s="446">
        <f t="shared" ca="1" si="17"/>
        <v>784.67856496533659</v>
      </c>
      <c r="N26" s="446">
        <f t="shared" ca="1" si="17"/>
        <v>0</v>
      </c>
      <c r="O26" s="446">
        <f t="shared" ca="1" si="17"/>
        <v>0</v>
      </c>
      <c r="P26" s="446">
        <f t="shared" ca="1" si="17"/>
        <v>366.41964819782766</v>
      </c>
      <c r="Q26" s="446">
        <f t="shared" ca="1" si="17"/>
        <v>238.67034989751801</v>
      </c>
      <c r="R26" s="446">
        <f t="shared" ca="1" si="17"/>
        <v>40.972057243867503</v>
      </c>
      <c r="S26" s="446">
        <f t="shared" ca="1" si="17"/>
        <v>41.221433815755951</v>
      </c>
      <c r="T26" s="446">
        <f t="shared" ca="1" si="17"/>
        <v>24.311464583858601</v>
      </c>
      <c r="U26" s="446">
        <f t="shared" ca="1" si="17"/>
        <v>0</v>
      </c>
      <c r="V26" s="446">
        <f t="shared" ca="1" si="17"/>
        <v>0</v>
      </c>
      <c r="W26" s="446">
        <f t="shared" ca="1" si="17"/>
        <v>204.62903988533222</v>
      </c>
      <c r="X26" s="446">
        <f t="shared" ca="1" si="17"/>
        <v>0</v>
      </c>
      <c r="Y26" s="446">
        <f t="shared" ca="1" si="17"/>
        <v>0</v>
      </c>
      <c r="Z26" s="446">
        <f t="shared" ca="1" si="17"/>
        <v>0</v>
      </c>
      <c r="AA26" s="446">
        <f t="shared" ca="1" si="17"/>
        <v>438.36423213890521</v>
      </c>
    </row>
    <row r="27" spans="1:29" ht="23.1" hidden="1" customHeight="1">
      <c r="A27" s="442">
        <v>205</v>
      </c>
      <c r="B27" s="442" t="s">
        <v>109</v>
      </c>
      <c r="C27" s="442" t="s">
        <v>109</v>
      </c>
      <c r="D27" s="442" t="s">
        <v>94</v>
      </c>
      <c r="E27" s="451" t="s">
        <v>113</v>
      </c>
      <c r="F27" s="444">
        <f t="shared" ca="1" si="9"/>
        <v>584.30814826490825</v>
      </c>
      <c r="G27" s="446">
        <f t="shared" ca="1" si="16"/>
        <v>24956.872060016489</v>
      </c>
      <c r="H27" s="446">
        <f ca="1">$G$27*H22</f>
        <v>10237.774239662955</v>
      </c>
      <c r="I27" s="446">
        <f t="shared" ref="I27:AA27" ca="1" si="18">$G$27*I22</f>
        <v>0</v>
      </c>
      <c r="J27" s="446">
        <f t="shared" ca="1" si="18"/>
        <v>0</v>
      </c>
      <c r="K27" s="446">
        <f t="shared" ca="1" si="18"/>
        <v>0</v>
      </c>
      <c r="L27" s="446">
        <f t="shared" ca="1" si="18"/>
        <v>1640.4899690797147</v>
      </c>
      <c r="M27" s="446">
        <f t="shared" ca="1" si="18"/>
        <v>4797.2058861286914</v>
      </c>
      <c r="N27" s="446">
        <f t="shared" ca="1" si="18"/>
        <v>0</v>
      </c>
      <c r="O27" s="446">
        <f t="shared" ca="1" si="18"/>
        <v>0</v>
      </c>
      <c r="P27" s="446">
        <f t="shared" ca="1" si="18"/>
        <v>2240.1408316862512</v>
      </c>
      <c r="Q27" s="446">
        <f t="shared" ca="1" si="18"/>
        <v>1459.1335337716866</v>
      </c>
      <c r="R27" s="446">
        <f t="shared" ca="1" si="18"/>
        <v>250.48650868367432</v>
      </c>
      <c r="S27" s="446">
        <f t="shared" ca="1" si="18"/>
        <v>252.01109570814424</v>
      </c>
      <c r="T27" s="446">
        <f t="shared" ca="1" si="18"/>
        <v>148.63041531821088</v>
      </c>
      <c r="U27" s="446">
        <f t="shared" ca="1" si="18"/>
        <v>0</v>
      </c>
      <c r="V27" s="446">
        <f t="shared" ca="1" si="18"/>
        <v>0</v>
      </c>
      <c r="W27" s="446">
        <f t="shared" ca="1" si="18"/>
        <v>1251.0187973009599</v>
      </c>
      <c r="X27" s="446">
        <f t="shared" ca="1" si="18"/>
        <v>0</v>
      </c>
      <c r="Y27" s="446">
        <f t="shared" ca="1" si="18"/>
        <v>0</v>
      </c>
      <c r="Z27" s="446">
        <f t="shared" ca="1" si="18"/>
        <v>0</v>
      </c>
      <c r="AA27" s="446">
        <f t="shared" ca="1" si="18"/>
        <v>2679.9807826761999</v>
      </c>
    </row>
    <row r="28" spans="1:29" ht="23.1" hidden="1" customHeight="1">
      <c r="A28" s="442">
        <v>205</v>
      </c>
      <c r="B28" s="442" t="s">
        <v>109</v>
      </c>
      <c r="C28" s="442" t="s">
        <v>114</v>
      </c>
      <c r="D28" s="442" t="s">
        <v>94</v>
      </c>
      <c r="E28" s="451" t="s">
        <v>115</v>
      </c>
      <c r="F28" s="444">
        <f t="shared" ca="1" si="9"/>
        <v>584.30814826490825</v>
      </c>
      <c r="G28" s="446">
        <f t="shared" ca="1" si="16"/>
        <v>15115.495828303647</v>
      </c>
      <c r="H28" s="446">
        <f ca="1">$G$28*H22</f>
        <v>6200.6582170473212</v>
      </c>
      <c r="I28" s="446">
        <f t="shared" ref="I28:AA28" ca="1" si="19">$G$28*I22</f>
        <v>0</v>
      </c>
      <c r="J28" s="446">
        <f t="shared" ca="1" si="19"/>
        <v>0</v>
      </c>
      <c r="K28" s="446">
        <f t="shared" ca="1" si="19"/>
        <v>0</v>
      </c>
      <c r="L28" s="446">
        <f t="shared" ca="1" si="19"/>
        <v>993.58682547904289</v>
      </c>
      <c r="M28" s="446">
        <f t="shared" ca="1" si="19"/>
        <v>2905.4981483622682</v>
      </c>
      <c r="N28" s="446">
        <f t="shared" ca="1" si="19"/>
        <v>0</v>
      </c>
      <c r="O28" s="446">
        <f t="shared" ca="1" si="19"/>
        <v>0</v>
      </c>
      <c r="P28" s="446">
        <f t="shared" ca="1" si="19"/>
        <v>1356.7741708471065</v>
      </c>
      <c r="Q28" s="446">
        <f t="shared" ca="1" si="19"/>
        <v>883.74563886149588</v>
      </c>
      <c r="R28" s="446">
        <f t="shared" ca="1" si="19"/>
        <v>151.71083010520201</v>
      </c>
      <c r="S28" s="446">
        <f t="shared" ca="1" si="19"/>
        <v>152.63421861129532</v>
      </c>
      <c r="T28" s="446">
        <f t="shared" ca="1" si="19"/>
        <v>90.020192326136041</v>
      </c>
      <c r="U28" s="446">
        <f t="shared" ca="1" si="19"/>
        <v>0</v>
      </c>
      <c r="V28" s="446">
        <f t="shared" ca="1" si="19"/>
        <v>0</v>
      </c>
      <c r="W28" s="446">
        <f t="shared" ca="1" si="19"/>
        <v>757.6978944419692</v>
      </c>
      <c r="X28" s="446">
        <f t="shared" ca="1" si="19"/>
        <v>0</v>
      </c>
      <c r="Y28" s="446">
        <f t="shared" ca="1" si="19"/>
        <v>0</v>
      </c>
      <c r="Z28" s="446">
        <f t="shared" ca="1" si="19"/>
        <v>0</v>
      </c>
      <c r="AA28" s="446">
        <f t="shared" ca="1" si="19"/>
        <v>1623.1696922218096</v>
      </c>
    </row>
    <row r="29" spans="1:29" ht="23.1" hidden="1" customHeight="1">
      <c r="A29" s="442">
        <v>205</v>
      </c>
      <c r="B29" s="442" t="s">
        <v>109</v>
      </c>
      <c r="C29" s="442" t="s">
        <v>116</v>
      </c>
      <c r="D29" s="442" t="s">
        <v>94</v>
      </c>
      <c r="E29" s="451" t="s">
        <v>117</v>
      </c>
      <c r="F29" s="444">
        <f t="shared" ca="1" si="9"/>
        <v>584.30814826490825</v>
      </c>
      <c r="G29" s="446">
        <f t="shared" ca="1" si="16"/>
        <v>8692.4338159940908</v>
      </c>
      <c r="H29" s="446">
        <f ca="1">$G$29*H22</f>
        <v>3565.7984216672971</v>
      </c>
      <c r="I29" s="446">
        <f t="shared" ref="I29:AA29" ca="1" si="20">$G$29*I22</f>
        <v>0</v>
      </c>
      <c r="J29" s="446">
        <f t="shared" ca="1" si="20"/>
        <v>0</v>
      </c>
      <c r="K29" s="446">
        <f t="shared" ca="1" si="20"/>
        <v>0</v>
      </c>
      <c r="L29" s="446">
        <f t="shared" ca="1" si="20"/>
        <v>571.37971648592054</v>
      </c>
      <c r="M29" s="446">
        <f t="shared" ca="1" si="20"/>
        <v>1670.8582135850957</v>
      </c>
      <c r="N29" s="446">
        <f t="shared" ca="1" si="20"/>
        <v>0</v>
      </c>
      <c r="O29" s="446">
        <f t="shared" ca="1" si="20"/>
        <v>0</v>
      </c>
      <c r="P29" s="446">
        <f t="shared" ca="1" si="20"/>
        <v>780.23703736235882</v>
      </c>
      <c r="Q29" s="446">
        <f t="shared" ca="1" si="20"/>
        <v>508.21359505737615</v>
      </c>
      <c r="R29" s="446">
        <f t="shared" ca="1" si="20"/>
        <v>87.244002104758536</v>
      </c>
      <c r="S29" s="446">
        <f t="shared" ca="1" si="20"/>
        <v>87.775013033333991</v>
      </c>
      <c r="T29" s="446">
        <f t="shared" ca="1" si="20"/>
        <v>51.76770731084995</v>
      </c>
      <c r="U29" s="446">
        <f t="shared" ca="1" si="20"/>
        <v>0</v>
      </c>
      <c r="V29" s="446">
        <f t="shared" ca="1" si="20"/>
        <v>0</v>
      </c>
      <c r="W29" s="446">
        <f t="shared" ca="1" si="20"/>
        <v>435.7276052845196</v>
      </c>
      <c r="X29" s="446">
        <f t="shared" ca="1" si="20"/>
        <v>0</v>
      </c>
      <c r="Y29" s="446">
        <f t="shared" ca="1" si="20"/>
        <v>0</v>
      </c>
      <c r="Z29" s="446">
        <f t="shared" ca="1" si="20"/>
        <v>0</v>
      </c>
      <c r="AA29" s="446">
        <f t="shared" ca="1" si="20"/>
        <v>933.4325041025802</v>
      </c>
    </row>
    <row r="30" spans="1:29" ht="23.1" hidden="1" customHeight="1">
      <c r="A30" s="441" t="s">
        <v>105</v>
      </c>
      <c r="B30" s="419" t="s">
        <v>114</v>
      </c>
      <c r="C30" s="441"/>
      <c r="D30" s="441" t="s">
        <v>94</v>
      </c>
      <c r="E30" s="450" t="s">
        <v>118</v>
      </c>
      <c r="F30" s="444">
        <f t="shared" ca="1" si="9"/>
        <v>584.30814826490825</v>
      </c>
      <c r="G30" s="446">
        <f t="shared" ca="1" si="16"/>
        <v>0</v>
      </c>
      <c r="H30" s="446"/>
      <c r="I30" s="446"/>
      <c r="J30" s="446"/>
      <c r="K30" s="446"/>
      <c r="L30" s="446"/>
      <c r="M30" s="455"/>
      <c r="N30" s="446"/>
      <c r="O30" s="446"/>
      <c r="P30" s="446"/>
      <c r="Q30" s="446"/>
      <c r="R30" s="446"/>
      <c r="S30" s="446"/>
      <c r="T30" s="446"/>
      <c r="U30" s="446"/>
      <c r="V30" s="446"/>
      <c r="W30" s="446"/>
      <c r="X30" s="446"/>
      <c r="Y30" s="446"/>
      <c r="Z30" s="446"/>
      <c r="AA30" s="446"/>
    </row>
    <row r="31" spans="1:29" ht="23.1" hidden="1" customHeight="1">
      <c r="A31" s="442" t="s">
        <v>105</v>
      </c>
      <c r="B31" s="442" t="s">
        <v>114</v>
      </c>
      <c r="C31" s="442" t="s">
        <v>109</v>
      </c>
      <c r="D31" s="442" t="s">
        <v>94</v>
      </c>
      <c r="E31" s="451" t="s">
        <v>119</v>
      </c>
      <c r="F31" s="444">
        <f t="shared" ca="1" si="9"/>
        <v>584.30814826490825</v>
      </c>
      <c r="G31" s="446">
        <f t="shared" ca="1" si="16"/>
        <v>7302.3851979166093</v>
      </c>
      <c r="H31" s="446">
        <f ca="1">$G$31*H22</f>
        <v>2995.5745610885397</v>
      </c>
      <c r="I31" s="446">
        <f t="shared" ref="I31:AA31" ca="1" si="21">$G$31*I22</f>
        <v>0</v>
      </c>
      <c r="J31" s="446">
        <f t="shared" ca="1" si="21"/>
        <v>0</v>
      </c>
      <c r="K31" s="446">
        <f t="shared" ca="1" si="21"/>
        <v>0</v>
      </c>
      <c r="L31" s="446">
        <f t="shared" ca="1" si="21"/>
        <v>480.00765635733558</v>
      </c>
      <c r="M31" s="446">
        <f t="shared" ca="1" si="21"/>
        <v>1403.6632944217386</v>
      </c>
      <c r="N31" s="446">
        <f t="shared" ca="1" si="21"/>
        <v>0</v>
      </c>
      <c r="O31" s="446">
        <f t="shared" ca="1" si="21"/>
        <v>0</v>
      </c>
      <c r="P31" s="446">
        <f t="shared" ca="1" si="21"/>
        <v>655.46560527359111</v>
      </c>
      <c r="Q31" s="446">
        <f t="shared" ca="1" si="21"/>
        <v>426.94273117137902</v>
      </c>
      <c r="R31" s="446">
        <f t="shared" ca="1" si="21"/>
        <v>73.292396935430091</v>
      </c>
      <c r="S31" s="446">
        <f t="shared" ca="1" si="21"/>
        <v>73.738491369606464</v>
      </c>
      <c r="T31" s="446">
        <f t="shared" ca="1" si="21"/>
        <v>43.489285923725816</v>
      </c>
      <c r="U31" s="446">
        <f t="shared" ca="1" si="21"/>
        <v>0</v>
      </c>
      <c r="V31" s="446">
        <f t="shared" ca="1" si="21"/>
        <v>0</v>
      </c>
      <c r="W31" s="446">
        <f t="shared" ca="1" si="21"/>
        <v>366.04832231206831</v>
      </c>
      <c r="X31" s="446">
        <f t="shared" ca="1" si="21"/>
        <v>0</v>
      </c>
      <c r="Y31" s="446">
        <f t="shared" ca="1" si="21"/>
        <v>0</v>
      </c>
      <c r="Z31" s="446">
        <f t="shared" ca="1" si="21"/>
        <v>0</v>
      </c>
      <c r="AA31" s="446">
        <f t="shared" ca="1" si="21"/>
        <v>784.16285306319446</v>
      </c>
    </row>
    <row r="32" spans="1:29" ht="23.1" hidden="1" customHeight="1">
      <c r="A32" s="441" t="s">
        <v>105</v>
      </c>
      <c r="B32" s="419" t="s">
        <v>120</v>
      </c>
      <c r="C32" s="441"/>
      <c r="D32" s="441" t="s">
        <v>94</v>
      </c>
      <c r="E32" s="450" t="s">
        <v>121</v>
      </c>
      <c r="F32" s="444">
        <f t="shared" ca="1" si="9"/>
        <v>584.30814826490825</v>
      </c>
      <c r="G32" s="446">
        <f t="shared" ca="1" si="16"/>
        <v>1226.1269123165218</v>
      </c>
      <c r="H32" s="446">
        <f ca="1">$G$32*H22</f>
        <v>502.98012055695386</v>
      </c>
      <c r="I32" s="446">
        <f t="shared" ref="I32:AA32" ca="1" si="22">$G$32*I22</f>
        <v>0</v>
      </c>
      <c r="J32" s="446">
        <f t="shared" ca="1" si="22"/>
        <v>0</v>
      </c>
      <c r="K32" s="446">
        <f t="shared" ca="1" si="22"/>
        <v>0</v>
      </c>
      <c r="L32" s="446">
        <f t="shared" ca="1" si="22"/>
        <v>80.596995314027666</v>
      </c>
      <c r="M32" s="446">
        <f t="shared" ca="1" si="22"/>
        <v>235.68591555706882</v>
      </c>
      <c r="N32" s="446">
        <f t="shared" ca="1" si="22"/>
        <v>0</v>
      </c>
      <c r="O32" s="446">
        <f t="shared" ca="1" si="22"/>
        <v>0</v>
      </c>
      <c r="P32" s="446">
        <f t="shared" ca="1" si="22"/>
        <v>110.05774099031116</v>
      </c>
      <c r="Q32" s="446">
        <f t="shared" ca="1" si="22"/>
        <v>71.686984255020917</v>
      </c>
      <c r="R32" s="446">
        <f t="shared" ca="1" si="22"/>
        <v>12.306359896812177</v>
      </c>
      <c r="S32" s="446">
        <f t="shared" ca="1" si="22"/>
        <v>12.381262600018562</v>
      </c>
      <c r="T32" s="446">
        <f t="shared" ca="1" si="22"/>
        <v>7.3021872201046891</v>
      </c>
      <c r="U32" s="446">
        <f t="shared" ca="1" si="22"/>
        <v>0</v>
      </c>
      <c r="V32" s="446">
        <f t="shared" ca="1" si="22"/>
        <v>0</v>
      </c>
      <c r="W32" s="446">
        <f t="shared" ca="1" si="22"/>
        <v>61.462342375911561</v>
      </c>
      <c r="X32" s="446">
        <f t="shared" ca="1" si="22"/>
        <v>0</v>
      </c>
      <c r="Y32" s="446">
        <f t="shared" ca="1" si="22"/>
        <v>0</v>
      </c>
      <c r="Z32" s="446">
        <f t="shared" ca="1" si="22"/>
        <v>0</v>
      </c>
      <c r="AA32" s="446">
        <f t="shared" ca="1" si="22"/>
        <v>131.66700355029241</v>
      </c>
    </row>
    <row r="33" spans="1:27" ht="23.1" hidden="1" customHeight="1">
      <c r="F33" s="444">
        <f t="shared" si="9"/>
        <v>0</v>
      </c>
      <c r="G33" s="446"/>
      <c r="H33" s="446"/>
      <c r="I33" s="446"/>
      <c r="J33" s="446"/>
      <c r="K33" s="446"/>
      <c r="L33" s="446"/>
      <c r="M33" s="455"/>
      <c r="N33" s="446"/>
      <c r="O33" s="446"/>
      <c r="P33" s="446"/>
      <c r="Q33" s="446"/>
      <c r="R33" s="446"/>
      <c r="S33" s="446"/>
      <c r="T33" s="446"/>
      <c r="U33" s="446"/>
      <c r="V33" s="446"/>
      <c r="W33" s="446"/>
      <c r="X33" s="446"/>
      <c r="Y33" s="446"/>
      <c r="Z33" s="446"/>
      <c r="AA33" s="446"/>
    </row>
    <row r="34" spans="1:27" ht="23.1" hidden="1" customHeight="1">
      <c r="F34" s="444">
        <f t="shared" si="9"/>
        <v>0</v>
      </c>
      <c r="G34" s="446"/>
      <c r="H34" s="446"/>
      <c r="I34" s="446"/>
      <c r="J34" s="446"/>
      <c r="K34" s="446"/>
      <c r="L34" s="446"/>
      <c r="M34" s="455"/>
      <c r="N34" s="446"/>
      <c r="O34" s="446"/>
      <c r="P34" s="446"/>
      <c r="Q34" s="446"/>
      <c r="R34" s="446"/>
      <c r="S34" s="446"/>
      <c r="T34" s="446"/>
      <c r="U34" s="446"/>
      <c r="V34" s="446"/>
      <c r="W34" s="446"/>
      <c r="X34" s="446"/>
      <c r="Y34" s="446"/>
      <c r="Z34" s="446"/>
      <c r="AA34" s="446"/>
    </row>
    <row r="35" spans="1:27" ht="23.1" hidden="1" customHeight="1">
      <c r="E35" s="435">
        <v>61940.9716838397</v>
      </c>
      <c r="F35" s="444">
        <f t="shared" si="9"/>
        <v>7.0017166908671005E-2</v>
      </c>
      <c r="G35" s="446"/>
      <c r="H35" s="446">
        <v>0.40551592352259802</v>
      </c>
      <c r="I35" s="446">
        <v>0</v>
      </c>
      <c r="J35" s="446">
        <v>0</v>
      </c>
      <c r="K35" s="446">
        <v>0</v>
      </c>
      <c r="L35" s="446">
        <v>6.3997779775451694E-2</v>
      </c>
      <c r="M35" s="455">
        <v>0.20398687505083299</v>
      </c>
      <c r="N35" s="446">
        <v>0</v>
      </c>
      <c r="O35" s="446"/>
      <c r="P35" s="446">
        <v>0.12867445988371401</v>
      </c>
      <c r="Q35" s="446">
        <v>5.6817064175825799E-2</v>
      </c>
      <c r="R35" s="446">
        <v>7.9625284581506101E-4</v>
      </c>
      <c r="S35" s="446">
        <v>3.9458752137057499E-3</v>
      </c>
      <c r="T35" s="446">
        <v>5.6268534437597601E-3</v>
      </c>
      <c r="U35" s="446">
        <v>0</v>
      </c>
      <c r="V35" s="446">
        <v>0</v>
      </c>
      <c r="W35" s="446">
        <v>7.0017166908671005E-2</v>
      </c>
      <c r="X35" s="446"/>
      <c r="Y35" s="446">
        <v>0</v>
      </c>
      <c r="Z35" s="446">
        <v>0</v>
      </c>
      <c r="AA35" s="446">
        <v>6.0621749179625602E-2</v>
      </c>
    </row>
    <row r="36" spans="1:27" ht="23.1" hidden="1" customHeight="1">
      <c r="F36" s="444">
        <f t="shared" si="9"/>
        <v>4336.9313528726698</v>
      </c>
      <c r="G36" s="446"/>
      <c r="H36" s="446">
        <v>25118.050336259399</v>
      </c>
      <c r="I36" s="446">
        <v>0</v>
      </c>
      <c r="J36" s="446">
        <v>0</v>
      </c>
      <c r="K36" s="446">
        <v>0</v>
      </c>
      <c r="L36" s="446">
        <v>3964.0846648998599</v>
      </c>
      <c r="M36" s="455">
        <v>12635.145251398601</v>
      </c>
      <c r="N36" s="446">
        <v>0</v>
      </c>
      <c r="O36" s="446">
        <v>0</v>
      </c>
      <c r="P36" s="446">
        <v>7970.22107609049</v>
      </c>
      <c r="Q36" s="446">
        <v>3519.30416327373</v>
      </c>
      <c r="R36" s="446">
        <v>49.320674975807499</v>
      </c>
      <c r="S36" s="446">
        <v>244.41134488011301</v>
      </c>
      <c r="T36" s="446">
        <v>348.53276982903901</v>
      </c>
      <c r="U36" s="446">
        <v>0</v>
      </c>
      <c r="V36" s="446">
        <v>0</v>
      </c>
      <c r="W36" s="446">
        <v>4336.9313528726698</v>
      </c>
      <c r="X36" s="446">
        <v>0</v>
      </c>
      <c r="Y36" s="446">
        <v>0</v>
      </c>
      <c r="Z36" s="446">
        <v>0</v>
      </c>
      <c r="AA36" s="446">
        <v>3754.9700493600199</v>
      </c>
    </row>
    <row r="37" spans="1:27" s="434" customFormat="1" ht="23.1" hidden="1" customHeight="1">
      <c r="A37" s="434">
        <v>205</v>
      </c>
      <c r="B37" s="434" t="s">
        <v>107</v>
      </c>
      <c r="C37" s="434" t="s">
        <v>109</v>
      </c>
      <c r="D37" s="434" t="s">
        <v>94</v>
      </c>
      <c r="E37" s="434" t="s">
        <v>110</v>
      </c>
      <c r="F37" s="444">
        <f t="shared" si="9"/>
        <v>1554.9112535283011</v>
      </c>
      <c r="G37" s="452">
        <v>1453.16477306669</v>
      </c>
      <c r="H37" s="452">
        <v>589.28145498064498</v>
      </c>
      <c r="I37" s="452">
        <v>0</v>
      </c>
      <c r="J37" s="452">
        <v>0</v>
      </c>
      <c r="K37" s="452">
        <v>0</v>
      </c>
      <c r="L37" s="452">
        <v>92.999319124166107</v>
      </c>
      <c r="M37" s="456">
        <v>296.42654099182698</v>
      </c>
      <c r="N37" s="452">
        <v>0</v>
      </c>
      <c r="O37" s="452">
        <v>0</v>
      </c>
      <c r="P37" s="452">
        <v>186.98519229639601</v>
      </c>
      <c r="Q37" s="452">
        <v>82.564556169379401</v>
      </c>
      <c r="R37" s="452">
        <v>1.1570865859925501</v>
      </c>
      <c r="S37" s="452">
        <v>5.7340068594741798</v>
      </c>
      <c r="T37" s="452">
        <v>8.1767452076806695</v>
      </c>
      <c r="U37" s="452">
        <v>0</v>
      </c>
      <c r="V37" s="452">
        <v>0</v>
      </c>
      <c r="W37" s="452">
        <v>101.746480461611</v>
      </c>
      <c r="X37" s="452">
        <v>0</v>
      </c>
      <c r="Y37" s="452">
        <v>0</v>
      </c>
      <c r="Z37" s="452">
        <v>0</v>
      </c>
      <c r="AA37" s="452">
        <v>88.093390389516401</v>
      </c>
    </row>
    <row r="38" spans="1:27" ht="23.1" hidden="1" customHeight="1">
      <c r="A38" s="435">
        <v>205</v>
      </c>
      <c r="B38" s="435" t="s">
        <v>109</v>
      </c>
      <c r="D38" s="435" t="s">
        <v>94</v>
      </c>
      <c r="E38" s="435" t="s">
        <v>111</v>
      </c>
      <c r="F38" s="444">
        <f t="shared" si="9"/>
        <v>0</v>
      </c>
      <c r="G38" s="453">
        <v>0</v>
      </c>
      <c r="H38" s="453"/>
      <c r="I38" s="453"/>
      <c r="J38" s="453"/>
      <c r="K38" s="453"/>
      <c r="L38" s="453"/>
      <c r="M38" s="457"/>
      <c r="N38" s="453"/>
      <c r="O38" s="453"/>
      <c r="P38" s="453"/>
      <c r="Q38" s="453"/>
      <c r="R38" s="453"/>
      <c r="S38" s="453"/>
      <c r="T38" s="453"/>
      <c r="U38" s="453"/>
      <c r="V38" s="453"/>
      <c r="W38" s="453"/>
      <c r="X38" s="453"/>
      <c r="Y38" s="453"/>
      <c r="Z38" s="453"/>
      <c r="AA38" s="453"/>
    </row>
    <row r="39" spans="1:27" ht="23.1" hidden="1" customHeight="1">
      <c r="A39" s="435">
        <v>205</v>
      </c>
      <c r="B39" s="435" t="s">
        <v>109</v>
      </c>
      <c r="C39" s="435" t="s">
        <v>107</v>
      </c>
      <c r="D39" s="435" t="s">
        <v>94</v>
      </c>
      <c r="E39" s="435" t="s">
        <v>112</v>
      </c>
      <c r="F39" s="444">
        <f t="shared" si="9"/>
        <v>4757.3637833597923</v>
      </c>
      <c r="G39" s="453">
        <v>4446.0630450481804</v>
      </c>
      <c r="H39" s="453">
        <v>1802.9493617524099</v>
      </c>
      <c r="I39" s="453">
        <v>0</v>
      </c>
      <c r="J39" s="453">
        <v>0</v>
      </c>
      <c r="K39" s="453">
        <v>0</v>
      </c>
      <c r="L39" s="453">
        <v>284.53816362476698</v>
      </c>
      <c r="M39" s="457">
        <v>906.93850683837002</v>
      </c>
      <c r="N39" s="453">
        <v>0</v>
      </c>
      <c r="O39" s="453">
        <v>0</v>
      </c>
      <c r="P39" s="453">
        <v>572.09476093051398</v>
      </c>
      <c r="Q39" s="453">
        <v>252.61224936027</v>
      </c>
      <c r="R39" s="453">
        <v>3.54019035229279</v>
      </c>
      <c r="S39" s="453">
        <v>17.543609968028701</v>
      </c>
      <c r="T39" s="453">
        <v>25.017345156202399</v>
      </c>
      <c r="U39" s="453">
        <v>0</v>
      </c>
      <c r="V39" s="453">
        <v>0</v>
      </c>
      <c r="W39" s="453">
        <v>311.30073831161201</v>
      </c>
      <c r="X39" s="453">
        <v>0</v>
      </c>
      <c r="Y39" s="453">
        <v>0</v>
      </c>
      <c r="Z39" s="453">
        <v>0</v>
      </c>
      <c r="AA39" s="453">
        <v>269.52811875371299</v>
      </c>
    </row>
    <row r="40" spans="1:27" ht="23.1" hidden="1" customHeight="1">
      <c r="A40" s="435">
        <v>205</v>
      </c>
      <c r="B40" s="435" t="s">
        <v>109</v>
      </c>
      <c r="C40" s="435" t="s">
        <v>109</v>
      </c>
      <c r="D40" s="435" t="s">
        <v>94</v>
      </c>
      <c r="E40" s="435" t="s">
        <v>113</v>
      </c>
      <c r="F40" s="444">
        <f t="shared" si="9"/>
        <v>28000.04784937108</v>
      </c>
      <c r="G40" s="453">
        <v>26167.849185321498</v>
      </c>
      <c r="H40" s="453">
        <v>10611.479528985699</v>
      </c>
      <c r="I40" s="453">
        <v>0</v>
      </c>
      <c r="J40" s="453">
        <v>0</v>
      </c>
      <c r="K40" s="453">
        <v>0</v>
      </c>
      <c r="L40" s="453">
        <v>1674.6842493594299</v>
      </c>
      <c r="M40" s="457">
        <v>5337.8977821152203</v>
      </c>
      <c r="N40" s="453">
        <v>0</v>
      </c>
      <c r="O40" s="453">
        <v>0</v>
      </c>
      <c r="P40" s="453">
        <v>3367.13386023972</v>
      </c>
      <c r="Q40" s="453">
        <v>1486.7803665057399</v>
      </c>
      <c r="R40" s="453">
        <v>20.836224382671499</v>
      </c>
      <c r="S40" s="453">
        <v>103.25506749634999</v>
      </c>
      <c r="T40" s="453">
        <v>147.24265230421199</v>
      </c>
      <c r="U40" s="453">
        <v>0</v>
      </c>
      <c r="V40" s="453">
        <v>0</v>
      </c>
      <c r="W40" s="453">
        <v>1832.19866404958</v>
      </c>
      <c r="X40" s="453">
        <v>0</v>
      </c>
      <c r="Y40" s="453">
        <v>0</v>
      </c>
      <c r="Z40" s="453">
        <v>0</v>
      </c>
      <c r="AA40" s="453">
        <v>1586.34078988283</v>
      </c>
    </row>
    <row r="41" spans="1:27" ht="23.1" hidden="1" customHeight="1">
      <c r="A41" s="435">
        <v>205</v>
      </c>
      <c r="B41" s="435" t="s">
        <v>109</v>
      </c>
      <c r="C41" s="435" t="s">
        <v>114</v>
      </c>
      <c r="D41" s="435" t="s">
        <v>94</v>
      </c>
      <c r="E41" s="435" t="s">
        <v>115</v>
      </c>
      <c r="F41" s="444">
        <f t="shared" si="9"/>
        <v>17022.745131147989</v>
      </c>
      <c r="G41" s="453">
        <v>15908.852360123799</v>
      </c>
      <c r="H41" s="453">
        <v>6451.2929570002598</v>
      </c>
      <c r="I41" s="453">
        <v>0</v>
      </c>
      <c r="J41" s="453">
        <v>0</v>
      </c>
      <c r="K41" s="453">
        <v>0</v>
      </c>
      <c r="L41" s="453">
        <v>1018.13122982338</v>
      </c>
      <c r="M41" s="457">
        <v>3245.1970785867202</v>
      </c>
      <c r="N41" s="453">
        <v>0</v>
      </c>
      <c r="O41" s="453">
        <v>0</v>
      </c>
      <c r="P41" s="453">
        <v>2047.0629848086701</v>
      </c>
      <c r="Q41" s="453">
        <v>903.89428550889102</v>
      </c>
      <c r="R41" s="453">
        <v>12.6674689654002</v>
      </c>
      <c r="S41" s="453">
        <v>62.774346206316601</v>
      </c>
      <c r="T41" s="453">
        <v>89.516780688828206</v>
      </c>
      <c r="U41" s="453">
        <v>0</v>
      </c>
      <c r="V41" s="453">
        <v>0</v>
      </c>
      <c r="W41" s="453">
        <v>1113.8927710241901</v>
      </c>
      <c r="X41" s="453">
        <v>0</v>
      </c>
      <c r="Y41" s="453">
        <v>0</v>
      </c>
      <c r="Z41" s="453">
        <v>0</v>
      </c>
      <c r="AA41" s="453">
        <v>964.42245751112</v>
      </c>
    </row>
    <row r="42" spans="1:27" ht="23.1" hidden="1" customHeight="1">
      <c r="A42" s="435">
        <v>205</v>
      </c>
      <c r="B42" s="435" t="s">
        <v>109</v>
      </c>
      <c r="C42" s="435" t="s">
        <v>116</v>
      </c>
      <c r="D42" s="435" t="s">
        <v>94</v>
      </c>
      <c r="E42" s="435" t="s">
        <v>117</v>
      </c>
      <c r="F42" s="444">
        <f t="shared" si="9"/>
        <v>10387.678058223803</v>
      </c>
      <c r="G42" s="453">
        <v>9707.9545819197301</v>
      </c>
      <c r="H42" s="453">
        <v>3936.7301678026201</v>
      </c>
      <c r="I42" s="453">
        <v>0</v>
      </c>
      <c r="J42" s="453">
        <v>0</v>
      </c>
      <c r="K42" s="453">
        <v>0</v>
      </c>
      <c r="L42" s="453">
        <v>621.28753940378601</v>
      </c>
      <c r="M42" s="457">
        <v>1980.29531830122</v>
      </c>
      <c r="N42" s="453">
        <v>0</v>
      </c>
      <c r="O42" s="453">
        <v>0</v>
      </c>
      <c r="P42" s="453">
        <v>1249.1658124041501</v>
      </c>
      <c r="Q42" s="453">
        <v>551.57747849693601</v>
      </c>
      <c r="R42" s="453">
        <v>7.7299864628969503</v>
      </c>
      <c r="S42" s="453">
        <v>38.306377360578203</v>
      </c>
      <c r="T42" s="453">
        <v>54.6252376711384</v>
      </c>
      <c r="U42" s="453">
        <v>0</v>
      </c>
      <c r="V42" s="453">
        <v>0</v>
      </c>
      <c r="W42" s="453">
        <v>679.72347630407205</v>
      </c>
      <c r="X42" s="453">
        <v>0</v>
      </c>
      <c r="Y42" s="453">
        <v>0</v>
      </c>
      <c r="Z42" s="453">
        <v>0</v>
      </c>
      <c r="AA42" s="453">
        <v>588.51318771233503</v>
      </c>
    </row>
    <row r="43" spans="1:27" ht="23.1" hidden="1" customHeight="1">
      <c r="A43" s="435" t="s">
        <v>105</v>
      </c>
      <c r="B43" s="435" t="s">
        <v>114</v>
      </c>
      <c r="D43" s="435" t="s">
        <v>94</v>
      </c>
      <c r="E43" s="435" t="s">
        <v>118</v>
      </c>
      <c r="F43" s="444">
        <f t="shared" si="9"/>
        <v>0</v>
      </c>
      <c r="G43" s="453">
        <v>0</v>
      </c>
      <c r="H43" s="453"/>
      <c r="I43" s="453"/>
      <c r="J43" s="453"/>
      <c r="K43" s="453"/>
      <c r="L43" s="453"/>
      <c r="M43" s="457"/>
      <c r="N43" s="453"/>
      <c r="O43" s="453"/>
      <c r="P43" s="453"/>
      <c r="Q43" s="453"/>
      <c r="R43" s="453"/>
      <c r="S43" s="453"/>
      <c r="T43" s="453"/>
      <c r="U43" s="453"/>
      <c r="V43" s="453"/>
      <c r="W43" s="453"/>
      <c r="X43" s="453"/>
      <c r="Y43" s="453"/>
      <c r="Z43" s="453"/>
      <c r="AA43" s="453"/>
    </row>
    <row r="44" spans="1:27" ht="23.1" hidden="1" customHeight="1">
      <c r="A44" s="435" t="s">
        <v>105</v>
      </c>
      <c r="B44" s="435" t="s">
        <v>114</v>
      </c>
      <c r="C44" s="435" t="s">
        <v>109</v>
      </c>
      <c r="D44" s="435" t="s">
        <v>94</v>
      </c>
      <c r="E44" s="435" t="s">
        <v>119</v>
      </c>
      <c r="F44" s="444">
        <f t="shared" si="9"/>
        <v>3909.433271774195</v>
      </c>
      <c r="G44" s="453">
        <v>3653.6173368776199</v>
      </c>
      <c r="H44" s="453">
        <v>1481.6000085620999</v>
      </c>
      <c r="I44" s="453">
        <v>0</v>
      </c>
      <c r="J44" s="453">
        <v>0</v>
      </c>
      <c r="K44" s="453">
        <v>0</v>
      </c>
      <c r="L44" s="453">
        <v>233.823397709266</v>
      </c>
      <c r="M44" s="457">
        <v>745.28998318121296</v>
      </c>
      <c r="N44" s="453">
        <v>0</v>
      </c>
      <c r="O44" s="453">
        <v>0</v>
      </c>
      <c r="P44" s="453">
        <v>470.12723744450102</v>
      </c>
      <c r="Q44" s="453">
        <v>207.58781070328601</v>
      </c>
      <c r="R44" s="453">
        <v>2.90920320200805</v>
      </c>
      <c r="S44" s="453">
        <v>14.416718089951001</v>
      </c>
      <c r="T44" s="453">
        <v>20.5583692941902</v>
      </c>
      <c r="U44" s="453">
        <v>0</v>
      </c>
      <c r="V44" s="453">
        <v>0</v>
      </c>
      <c r="W44" s="453">
        <v>255.81593489657499</v>
      </c>
      <c r="X44" s="453">
        <v>0</v>
      </c>
      <c r="Y44" s="453">
        <v>0</v>
      </c>
      <c r="Z44" s="453">
        <v>0</v>
      </c>
      <c r="AA44" s="453">
        <v>221.48867379452699</v>
      </c>
    </row>
    <row r="45" spans="1:27" ht="23.1" hidden="1" customHeight="1">
      <c r="A45" s="435" t="s">
        <v>105</v>
      </c>
      <c r="B45" s="435" t="s">
        <v>120</v>
      </c>
      <c r="D45" s="435" t="s">
        <v>94</v>
      </c>
      <c r="E45" s="435" t="s">
        <v>121</v>
      </c>
      <c r="F45" s="444">
        <f t="shared" si="9"/>
        <v>645.72368930723906</v>
      </c>
      <c r="G45" s="453">
        <v>603.47040148221595</v>
      </c>
      <c r="H45" s="453">
        <v>244.716857175614</v>
      </c>
      <c r="I45" s="453">
        <v>0</v>
      </c>
      <c r="J45" s="453">
        <v>0</v>
      </c>
      <c r="K45" s="453">
        <v>0</v>
      </c>
      <c r="L45" s="453">
        <v>38.620765855062302</v>
      </c>
      <c r="M45" s="457">
        <v>123.100041384029</v>
      </c>
      <c r="N45" s="453">
        <v>0</v>
      </c>
      <c r="O45" s="453">
        <v>0</v>
      </c>
      <c r="P45" s="453">
        <v>77.651227966532105</v>
      </c>
      <c r="Q45" s="453">
        <v>34.287416529226398</v>
      </c>
      <c r="R45" s="453">
        <v>0.48051502454537198</v>
      </c>
      <c r="S45" s="453">
        <v>2.3812188994137302</v>
      </c>
      <c r="T45" s="453">
        <v>3.3956395067873002</v>
      </c>
      <c r="U45" s="453">
        <v>0</v>
      </c>
      <c r="V45" s="453">
        <v>0</v>
      </c>
      <c r="W45" s="453">
        <v>42.253287825023101</v>
      </c>
      <c r="X45" s="453">
        <v>0</v>
      </c>
      <c r="Y45" s="453">
        <v>0</v>
      </c>
      <c r="Z45" s="453">
        <v>0</v>
      </c>
      <c r="AA45" s="453">
        <v>36.583431315982899</v>
      </c>
    </row>
    <row r="46" spans="1:27" ht="23.1" hidden="1" customHeight="1">
      <c r="F46" s="444">
        <f t="shared" si="9"/>
        <v>0</v>
      </c>
      <c r="G46" s="453"/>
      <c r="H46" s="453"/>
      <c r="I46" s="453"/>
      <c r="J46" s="453"/>
      <c r="K46" s="453"/>
      <c r="L46" s="453"/>
      <c r="M46" s="457"/>
      <c r="N46" s="453"/>
      <c r="O46" s="453"/>
      <c r="P46" s="453"/>
      <c r="Q46" s="453"/>
      <c r="R46" s="453"/>
      <c r="S46" s="453"/>
      <c r="T46" s="453"/>
      <c r="U46" s="453"/>
      <c r="V46" s="453"/>
      <c r="W46" s="453"/>
      <c r="X46" s="453"/>
      <c r="Y46" s="453"/>
      <c r="Z46" s="453"/>
      <c r="AA46" s="453"/>
    </row>
    <row r="47" spans="1:27" ht="23.1" hidden="1" customHeight="1">
      <c r="F47" s="444">
        <f t="shared" si="9"/>
        <v>0</v>
      </c>
    </row>
  </sheetData>
  <sheetProtection formatCells="0" formatColumns="0" formatRows="0"/>
  <mergeCells count="36">
    <mergeCell ref="Z1:AA1"/>
    <mergeCell ref="A2:AA2"/>
    <mergeCell ref="A3:G3"/>
    <mergeCell ref="Y3:AA3"/>
    <mergeCell ref="A4:C4"/>
    <mergeCell ref="G4:N4"/>
    <mergeCell ref="O4:V4"/>
    <mergeCell ref="X4:AA4"/>
    <mergeCell ref="E4:E6"/>
    <mergeCell ref="F4:F6"/>
    <mergeCell ref="G5:G6"/>
    <mergeCell ref="H5:H6"/>
    <mergeCell ref="I5:I6"/>
    <mergeCell ref="J5:J6"/>
    <mergeCell ref="K5:K6"/>
    <mergeCell ref="L5:L6"/>
    <mergeCell ref="A8:C8"/>
    <mergeCell ref="A5:A6"/>
    <mergeCell ref="B5:B6"/>
    <mergeCell ref="C5:C6"/>
    <mergeCell ref="D4:D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4:W6"/>
    <mergeCell ref="X5:X6"/>
    <mergeCell ref="Y5:Y6"/>
    <mergeCell ref="Z5:Z6"/>
    <mergeCell ref="AA5:AA6"/>
  </mergeCells>
  <phoneticPr fontId="36" type="noConversion"/>
  <printOptions horizontalCentered="1"/>
  <pageMargins left="0" right="0" top="0.78740157480314965" bottom="0.78740157480314965" header="0.39370078740157483" footer="0.39370078740157483"/>
  <pageSetup paperSize="9" scale="42" orientation="landscape" horizontalDpi="1200" verticalDpi="1200" r:id="rId1"/>
  <headerFooter scaleWithDoc="0" alignWithMargins="0">
    <oddFooter>&amp;C第 &amp;P 页，共 &amp;N 页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19"/>
  <sheetViews>
    <sheetView showGridLines="0" showZeros="0" zoomScale="115" zoomScaleNormal="115" workbookViewId="0">
      <selection activeCell="L10" sqref="L7:L10"/>
    </sheetView>
  </sheetViews>
  <sheetFormatPr defaultColWidth="9" defaultRowHeight="14.25"/>
  <cols>
    <col min="1" max="3" width="5.375" customWidth="1"/>
    <col min="5" max="5" width="18" customWidth="1"/>
    <col min="6" max="6" width="14.5" bestFit="1" customWidth="1"/>
    <col min="7" max="7" width="10.75" bestFit="1" customWidth="1"/>
    <col min="8" max="8" width="13.125" bestFit="1" customWidth="1"/>
    <col min="11" max="11" width="9.5"/>
    <col min="12" max="12" width="12.75" customWidth="1"/>
    <col min="13" max="13" width="15" customWidth="1"/>
    <col min="14" max="14" width="19.25" customWidth="1"/>
    <col min="15" max="15" width="0" hidden="1" customWidth="1"/>
    <col min="16" max="16" width="22.75" hidden="1" customWidth="1"/>
    <col min="17" max="17" width="12" hidden="1" customWidth="1"/>
    <col min="18" max="27" width="0" hidden="1" customWidth="1"/>
  </cols>
  <sheetData>
    <row r="1" spans="1:17" ht="14.25" customHeight="1">
      <c r="N1" s="431" t="s">
        <v>190</v>
      </c>
    </row>
    <row r="2" spans="1:17" ht="33" customHeight="1">
      <c r="A2" s="734" t="s">
        <v>191</v>
      </c>
      <c r="B2" s="734"/>
      <c r="C2" s="734"/>
      <c r="D2" s="734"/>
      <c r="E2" s="734"/>
      <c r="F2" s="734"/>
      <c r="G2" s="734"/>
      <c r="H2" s="734"/>
      <c r="I2" s="734"/>
      <c r="J2" s="734"/>
      <c r="K2" s="734"/>
      <c r="L2" s="734"/>
      <c r="M2" s="734"/>
      <c r="N2" s="734"/>
    </row>
    <row r="3" spans="1:17" ht="14.25" customHeight="1">
      <c r="A3" s="725" t="s">
        <v>125</v>
      </c>
      <c r="B3" s="725"/>
      <c r="C3" s="725"/>
      <c r="D3" s="725"/>
      <c r="E3" s="725"/>
      <c r="F3" s="725"/>
      <c r="G3" s="725"/>
      <c r="M3" s="735" t="s">
        <v>78</v>
      </c>
      <c r="N3" s="735"/>
    </row>
    <row r="4" spans="1:17" ht="22.5" customHeight="1">
      <c r="A4" s="736" t="s">
        <v>98</v>
      </c>
      <c r="B4" s="736"/>
      <c r="C4" s="736"/>
      <c r="D4" s="732" t="s">
        <v>156</v>
      </c>
      <c r="E4" s="732" t="s">
        <v>80</v>
      </c>
      <c r="F4" s="732" t="s">
        <v>81</v>
      </c>
      <c r="G4" s="732" t="s">
        <v>158</v>
      </c>
      <c r="H4" s="732"/>
      <c r="I4" s="732"/>
      <c r="J4" s="732"/>
      <c r="K4" s="732"/>
      <c r="L4" s="732" t="s">
        <v>162</v>
      </c>
      <c r="M4" s="732"/>
      <c r="N4" s="732"/>
    </row>
    <row r="5" spans="1:17" ht="17.25" customHeight="1">
      <c r="A5" s="732" t="s">
        <v>101</v>
      </c>
      <c r="B5" s="733" t="s">
        <v>102</v>
      </c>
      <c r="C5" s="732" t="s">
        <v>103</v>
      </c>
      <c r="D5" s="732"/>
      <c r="E5" s="732"/>
      <c r="F5" s="732"/>
      <c r="G5" s="732" t="s">
        <v>192</v>
      </c>
      <c r="H5" s="732" t="s">
        <v>193</v>
      </c>
      <c r="I5" s="732" t="s">
        <v>171</v>
      </c>
      <c r="J5" s="732" t="s">
        <v>172</v>
      </c>
      <c r="K5" s="732" t="s">
        <v>173</v>
      </c>
      <c r="L5" s="732" t="s">
        <v>192</v>
      </c>
      <c r="M5" s="732" t="s">
        <v>133</v>
      </c>
      <c r="N5" s="732" t="s">
        <v>194</v>
      </c>
    </row>
    <row r="6" spans="1:17" ht="20.25" customHeight="1">
      <c r="A6" s="732"/>
      <c r="B6" s="733"/>
      <c r="C6" s="732"/>
      <c r="D6" s="732"/>
      <c r="E6" s="732"/>
      <c r="F6" s="732"/>
      <c r="G6" s="732"/>
      <c r="H6" s="732"/>
      <c r="I6" s="732"/>
      <c r="J6" s="732"/>
      <c r="K6" s="732"/>
      <c r="L6" s="732"/>
      <c r="M6" s="732"/>
      <c r="N6" s="732"/>
    </row>
    <row r="7" spans="1:17" s="618" customFormat="1" ht="29.25" customHeight="1">
      <c r="A7" s="729" t="s">
        <v>81</v>
      </c>
      <c r="B7" s="730"/>
      <c r="C7" s="731"/>
      <c r="D7" s="532" t="s">
        <v>94</v>
      </c>
      <c r="E7" s="622" t="s">
        <v>95</v>
      </c>
      <c r="F7" s="639">
        <f>F8</f>
        <v>64447.867379923715</v>
      </c>
      <c r="G7" s="597">
        <f t="shared" ref="G7:N7" si="0">G8</f>
        <v>116.12846265977549</v>
      </c>
      <c r="H7" s="597">
        <f t="shared" si="0"/>
        <v>0</v>
      </c>
      <c r="I7" s="597">
        <f t="shared" si="0"/>
        <v>0</v>
      </c>
      <c r="J7" s="597">
        <f t="shared" si="0"/>
        <v>0</v>
      </c>
      <c r="K7" s="597">
        <f t="shared" si="0"/>
        <v>116.12846265977549</v>
      </c>
      <c r="L7" s="430">
        <f t="shared" ref="L7:L9" si="1">SUM(M7:N7)</f>
        <v>0</v>
      </c>
      <c r="M7" s="597">
        <f t="shared" si="0"/>
        <v>0</v>
      </c>
      <c r="N7" s="597">
        <f t="shared" si="0"/>
        <v>0</v>
      </c>
    </row>
    <row r="8" spans="1:17" s="625" customFormat="1" ht="17.25" customHeight="1">
      <c r="A8" s="623">
        <v>205</v>
      </c>
      <c r="B8" s="623"/>
      <c r="C8" s="623"/>
      <c r="D8" s="623" t="s">
        <v>94</v>
      </c>
      <c r="E8" s="623" t="s">
        <v>106</v>
      </c>
      <c r="F8" s="624">
        <f>F9+F11+F16+F18</f>
        <v>64447.867379923715</v>
      </c>
      <c r="G8" s="628">
        <f t="shared" ref="G8:G9" si="2">SUM(H8:K8)</f>
        <v>116.12846265977549</v>
      </c>
      <c r="H8" s="624"/>
      <c r="I8" s="624"/>
      <c r="J8" s="624"/>
      <c r="K8" s="508">
        <f>'6、基本-工资福利'!AA9*0.01</f>
        <v>116.12846265977549</v>
      </c>
      <c r="L8" s="430">
        <f t="shared" si="1"/>
        <v>0</v>
      </c>
      <c r="M8" s="624"/>
      <c r="N8" s="624"/>
    </row>
    <row r="9" spans="1:17" s="528" customFormat="1" ht="17.25" customHeight="1">
      <c r="A9" s="626">
        <v>205</v>
      </c>
      <c r="B9" s="626" t="s">
        <v>107</v>
      </c>
      <c r="C9" s="626"/>
      <c r="D9" s="626" t="s">
        <v>94</v>
      </c>
      <c r="E9" s="596" t="s">
        <v>108</v>
      </c>
      <c r="F9" s="597">
        <f>F10</f>
        <v>584.30814826490825</v>
      </c>
      <c r="G9" s="628">
        <f t="shared" si="2"/>
        <v>0.65249999999999997</v>
      </c>
      <c r="H9" s="597"/>
      <c r="I9" s="597"/>
      <c r="J9" s="597"/>
      <c r="K9" s="508">
        <f>'6、基本-工资福利'!AA10*0.01</f>
        <v>0.65249999999999997</v>
      </c>
      <c r="L9" s="430">
        <f t="shared" si="1"/>
        <v>0</v>
      </c>
      <c r="M9" s="597"/>
      <c r="N9" s="627"/>
      <c r="O9" s="528" t="s">
        <v>94</v>
      </c>
      <c r="P9" s="528" t="s">
        <v>108</v>
      </c>
      <c r="Q9" s="637">
        <v>584.30814826490825</v>
      </c>
    </row>
    <row r="10" spans="1:17" s="427" customFormat="1" ht="17.25" customHeight="1">
      <c r="A10" s="428">
        <v>205</v>
      </c>
      <c r="B10" s="428" t="s">
        <v>107</v>
      </c>
      <c r="C10" s="428" t="s">
        <v>109</v>
      </c>
      <c r="D10" s="428" t="s">
        <v>94</v>
      </c>
      <c r="E10" s="428" t="s">
        <v>110</v>
      </c>
      <c r="F10" s="429">
        <f>G10+L10</f>
        <v>584.30814826490825</v>
      </c>
      <c r="G10" s="102">
        <f>SUM(H10:K10)</f>
        <v>0.65249999999999997</v>
      </c>
      <c r="H10" s="430"/>
      <c r="I10" s="430"/>
      <c r="J10" s="430"/>
      <c r="K10" s="430">
        <f>'6、基本-工资福利'!AA11*0.01</f>
        <v>0.65249999999999997</v>
      </c>
      <c r="L10" s="430">
        <f>SUM(M10:N10)</f>
        <v>583.65564826490822</v>
      </c>
      <c r="M10" s="430"/>
      <c r="N10" s="432">
        <f>Q10-G10</f>
        <v>583.65564826490822</v>
      </c>
      <c r="O10" s="427" t="s">
        <v>94</v>
      </c>
      <c r="P10" s="427" t="s">
        <v>110</v>
      </c>
      <c r="Q10" s="638">
        <v>584.30814826490825</v>
      </c>
    </row>
    <row r="11" spans="1:17" s="528" customFormat="1" ht="17.25" customHeight="1">
      <c r="A11" s="626">
        <v>205</v>
      </c>
      <c r="B11" s="626" t="s">
        <v>109</v>
      </c>
      <c r="C11" s="626"/>
      <c r="D11" s="626" t="s">
        <v>94</v>
      </c>
      <c r="E11" s="596" t="s">
        <v>111</v>
      </c>
      <c r="F11" s="597">
        <f t="shared" ref="F11:F19" si="3">G11+L11</f>
        <v>55050.839729059539</v>
      </c>
      <c r="G11" s="628">
        <f t="shared" ref="G11:G19" si="4">SUM(H11:K11)</f>
        <v>106.9929626597755</v>
      </c>
      <c r="H11" s="508"/>
      <c r="I11" s="508"/>
      <c r="J11" s="508"/>
      <c r="K11" s="508">
        <f>'6、基本-工资福利'!AA12*0.01</f>
        <v>106.9929626597755</v>
      </c>
      <c r="L11" s="508">
        <f t="shared" ref="L11:L19" si="5">SUM(M11:N11)</f>
        <v>54943.846766399765</v>
      </c>
      <c r="M11" s="508"/>
      <c r="N11" s="627">
        <f t="shared" ref="N11:N19" si="6">Q11-G11</f>
        <v>54943.846766399765</v>
      </c>
      <c r="O11" s="528" t="s">
        <v>94</v>
      </c>
      <c r="P11" s="528" t="s">
        <v>111</v>
      </c>
      <c r="Q11" s="637">
        <v>55050.839729059539</v>
      </c>
    </row>
    <row r="12" spans="1:17" s="282" customFormat="1" ht="17.25" customHeight="1">
      <c r="A12" s="420">
        <v>205</v>
      </c>
      <c r="B12" s="420" t="s">
        <v>109</v>
      </c>
      <c r="C12" s="420" t="s">
        <v>107</v>
      </c>
      <c r="D12" s="420" t="s">
        <v>94</v>
      </c>
      <c r="E12" s="420" t="s">
        <v>112</v>
      </c>
      <c r="F12" s="429">
        <f t="shared" si="3"/>
        <v>5957.920045586824</v>
      </c>
      <c r="G12" s="102">
        <f t="shared" si="4"/>
        <v>22.148899999999998</v>
      </c>
      <c r="H12" s="251"/>
      <c r="I12" s="251"/>
      <c r="J12" s="251"/>
      <c r="K12" s="430">
        <f>'6、基本-工资福利'!AA13*0.01</f>
        <v>22.148899999999998</v>
      </c>
      <c r="L12" s="430">
        <f t="shared" si="5"/>
        <v>5935.7711455868239</v>
      </c>
      <c r="M12" s="251"/>
      <c r="N12" s="432">
        <f t="shared" si="6"/>
        <v>5935.7711455868239</v>
      </c>
      <c r="O12" s="282" t="s">
        <v>94</v>
      </c>
      <c r="P12" s="282" t="s">
        <v>112</v>
      </c>
      <c r="Q12" s="291">
        <v>5957.920045586824</v>
      </c>
    </row>
    <row r="13" spans="1:17" s="282" customFormat="1" ht="17.25" customHeight="1">
      <c r="A13" s="420">
        <v>205</v>
      </c>
      <c r="B13" s="420" t="s">
        <v>109</v>
      </c>
      <c r="C13" s="420" t="s">
        <v>109</v>
      </c>
      <c r="D13" s="420" t="s">
        <v>94</v>
      </c>
      <c r="E13" s="420" t="s">
        <v>113</v>
      </c>
      <c r="F13" s="429">
        <f t="shared" si="3"/>
        <v>21491.605505696563</v>
      </c>
      <c r="G13" s="102">
        <f t="shared" si="4"/>
        <v>28.087</v>
      </c>
      <c r="H13" s="251"/>
      <c r="I13" s="251"/>
      <c r="J13" s="251"/>
      <c r="K13" s="430">
        <f>'6、基本-工资福利'!AA14*0.01</f>
        <v>28.087</v>
      </c>
      <c r="L13" s="430">
        <f t="shared" si="5"/>
        <v>21463.518505696564</v>
      </c>
      <c r="M13" s="251"/>
      <c r="N13" s="432">
        <f t="shared" si="6"/>
        <v>21463.518505696564</v>
      </c>
      <c r="O13" s="282" t="s">
        <v>94</v>
      </c>
      <c r="P13" s="282" t="s">
        <v>113</v>
      </c>
      <c r="Q13" s="291">
        <v>21491.605505696563</v>
      </c>
    </row>
    <row r="14" spans="1:17" s="282" customFormat="1" ht="17.25" customHeight="1">
      <c r="A14" s="420">
        <v>205</v>
      </c>
      <c r="B14" s="420" t="s">
        <v>109</v>
      </c>
      <c r="C14" s="420" t="s">
        <v>114</v>
      </c>
      <c r="D14" s="420" t="s">
        <v>94</v>
      </c>
      <c r="E14" s="420" t="s">
        <v>115</v>
      </c>
      <c r="F14" s="429">
        <f t="shared" si="3"/>
        <v>16619.210379934389</v>
      </c>
      <c r="G14" s="102">
        <f t="shared" si="4"/>
        <v>27.162199999999999</v>
      </c>
      <c r="H14" s="251"/>
      <c r="I14" s="251"/>
      <c r="J14" s="251"/>
      <c r="K14" s="430">
        <f>'6、基本-工资福利'!AA15*0.01</f>
        <v>27.162199999999999</v>
      </c>
      <c r="L14" s="430">
        <f t="shared" si="5"/>
        <v>16592.048179934391</v>
      </c>
      <c r="M14" s="251"/>
      <c r="N14" s="432">
        <f t="shared" si="6"/>
        <v>16592.048179934391</v>
      </c>
      <c r="O14" s="282" t="s">
        <v>94</v>
      </c>
      <c r="P14" s="282" t="s">
        <v>115</v>
      </c>
      <c r="Q14" s="291">
        <v>16619.210379934389</v>
      </c>
    </row>
    <row r="15" spans="1:17" s="282" customFormat="1" ht="17.25" customHeight="1">
      <c r="A15" s="420">
        <v>205</v>
      </c>
      <c r="B15" s="420" t="s">
        <v>109</v>
      </c>
      <c r="C15" s="420" t="s">
        <v>116</v>
      </c>
      <c r="D15" s="420" t="s">
        <v>94</v>
      </c>
      <c r="E15" s="420" t="s">
        <v>117</v>
      </c>
      <c r="F15" s="429">
        <f t="shared" si="3"/>
        <v>10982.103797841766</v>
      </c>
      <c r="G15" s="102">
        <f t="shared" si="4"/>
        <v>29.594862659775501</v>
      </c>
      <c r="H15" s="251"/>
      <c r="I15" s="251"/>
      <c r="J15" s="251"/>
      <c r="K15" s="430">
        <f>'6、基本-工资福利'!AA16*0.01</f>
        <v>29.594862659775501</v>
      </c>
      <c r="L15" s="430">
        <f t="shared" si="5"/>
        <v>10952.508935181992</v>
      </c>
      <c r="M15" s="251"/>
      <c r="N15" s="432">
        <f t="shared" si="6"/>
        <v>10952.508935181992</v>
      </c>
      <c r="O15" s="282" t="s">
        <v>94</v>
      </c>
      <c r="P15" s="282" t="s">
        <v>117</v>
      </c>
      <c r="Q15" s="291">
        <v>10982.103797841766</v>
      </c>
    </row>
    <row r="16" spans="1:17" s="528" customFormat="1" ht="17.25" customHeight="1">
      <c r="A16" s="626" t="s">
        <v>105</v>
      </c>
      <c r="B16" s="626" t="s">
        <v>114</v>
      </c>
      <c r="C16" s="626"/>
      <c r="D16" s="626" t="s">
        <v>94</v>
      </c>
      <c r="E16" s="596" t="s">
        <v>118</v>
      </c>
      <c r="F16" s="597">
        <f t="shared" si="3"/>
        <v>7545.7326691200278</v>
      </c>
      <c r="G16" s="628">
        <f t="shared" si="4"/>
        <v>7.1647000000000007</v>
      </c>
      <c r="H16" s="628"/>
      <c r="I16" s="628"/>
      <c r="J16" s="628"/>
      <c r="K16" s="508">
        <f>'6、基本-工资福利'!AA17*0.01</f>
        <v>7.1647000000000007</v>
      </c>
      <c r="L16" s="508">
        <f t="shared" si="5"/>
        <v>7538.5679691200276</v>
      </c>
      <c r="M16" s="628"/>
      <c r="N16" s="627">
        <f t="shared" si="6"/>
        <v>7538.5679691200276</v>
      </c>
      <c r="O16" s="528" t="s">
        <v>94</v>
      </c>
      <c r="P16" s="528" t="s">
        <v>118</v>
      </c>
      <c r="Q16" s="637">
        <v>7545.7326691200278</v>
      </c>
    </row>
    <row r="17" spans="1:17" s="282" customFormat="1" ht="17.25" customHeight="1">
      <c r="A17" s="420" t="s">
        <v>105</v>
      </c>
      <c r="B17" s="420" t="s">
        <v>114</v>
      </c>
      <c r="C17" s="420" t="s">
        <v>109</v>
      </c>
      <c r="D17" s="420" t="s">
        <v>94</v>
      </c>
      <c r="E17" s="420" t="s">
        <v>119</v>
      </c>
      <c r="F17" s="429">
        <f t="shared" si="3"/>
        <v>7545.7326691200278</v>
      </c>
      <c r="G17" s="102">
        <f t="shared" si="4"/>
        <v>7.1647000000000007</v>
      </c>
      <c r="H17" s="251"/>
      <c r="I17" s="251"/>
      <c r="J17" s="251"/>
      <c r="K17" s="430">
        <f>'6、基本-工资福利'!AA18*0.01</f>
        <v>7.1647000000000007</v>
      </c>
      <c r="L17" s="430">
        <f t="shared" si="5"/>
        <v>7538.5679691200276</v>
      </c>
      <c r="M17" s="251"/>
      <c r="N17" s="432">
        <f t="shared" si="6"/>
        <v>7538.5679691200276</v>
      </c>
      <c r="O17" s="282" t="s">
        <v>94</v>
      </c>
      <c r="P17" s="282" t="s">
        <v>119</v>
      </c>
      <c r="Q17" s="291">
        <v>7545.7326691200278</v>
      </c>
    </row>
    <row r="18" spans="1:17" s="528" customFormat="1" ht="17.25" customHeight="1">
      <c r="A18" s="626" t="s">
        <v>105</v>
      </c>
      <c r="B18" s="626" t="s">
        <v>120</v>
      </c>
      <c r="C18" s="626"/>
      <c r="D18" s="626" t="s">
        <v>94</v>
      </c>
      <c r="E18" s="596" t="s">
        <v>121</v>
      </c>
      <c r="F18" s="597">
        <f t="shared" si="3"/>
        <v>1266.9868334792413</v>
      </c>
      <c r="G18" s="628">
        <f t="shared" si="4"/>
        <v>1.3183000000000002</v>
      </c>
      <c r="H18" s="628"/>
      <c r="I18" s="628"/>
      <c r="J18" s="628"/>
      <c r="K18" s="508">
        <f>'6、基本-工资福利'!AA19*0.01</f>
        <v>1.3183000000000002</v>
      </c>
      <c r="L18" s="508">
        <f t="shared" si="5"/>
        <v>1265.6685334792414</v>
      </c>
      <c r="M18" s="628"/>
      <c r="N18" s="627">
        <f t="shared" si="6"/>
        <v>1265.6685334792414</v>
      </c>
      <c r="O18" s="528" t="s">
        <v>94</v>
      </c>
      <c r="P18" s="528" t="s">
        <v>121</v>
      </c>
      <c r="Q18" s="637">
        <v>1266.9868334792413</v>
      </c>
    </row>
    <row r="19" spans="1:17" s="282" customFormat="1" ht="17.25" customHeight="1">
      <c r="A19" s="420" t="s">
        <v>105</v>
      </c>
      <c r="B19" s="420" t="s">
        <v>120</v>
      </c>
      <c r="C19" s="420" t="s">
        <v>107</v>
      </c>
      <c r="D19" s="420" t="s">
        <v>94</v>
      </c>
      <c r="E19" s="420" t="s">
        <v>122</v>
      </c>
      <c r="F19" s="429">
        <f t="shared" si="3"/>
        <v>1266.9868334792413</v>
      </c>
      <c r="G19" s="102">
        <f t="shared" si="4"/>
        <v>1.3183000000000002</v>
      </c>
      <c r="H19" s="251"/>
      <c r="I19" s="251"/>
      <c r="J19" s="251"/>
      <c r="K19" s="430">
        <f>'6、基本-工资福利'!AA20*0.01</f>
        <v>1.3183000000000002</v>
      </c>
      <c r="L19" s="430">
        <f t="shared" si="5"/>
        <v>1265.6685334792414</v>
      </c>
      <c r="M19" s="251"/>
      <c r="N19" s="432">
        <f t="shared" si="6"/>
        <v>1265.6685334792414</v>
      </c>
      <c r="O19" s="282" t="s">
        <v>94</v>
      </c>
      <c r="P19" s="282" t="s">
        <v>122</v>
      </c>
      <c r="Q19" s="291">
        <v>1266.9868334792413</v>
      </c>
    </row>
  </sheetData>
  <sheetProtection formatCells="0" formatColumns="0" formatRows="0"/>
  <mergeCells count="21">
    <mergeCell ref="A2:N2"/>
    <mergeCell ref="A3:G3"/>
    <mergeCell ref="M3:N3"/>
    <mergeCell ref="A4:C4"/>
    <mergeCell ref="G4:K4"/>
    <mergeCell ref="L4:N4"/>
    <mergeCell ref="E4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A7:C7"/>
    <mergeCell ref="A5:A6"/>
    <mergeCell ref="B5:B6"/>
    <mergeCell ref="C5:C6"/>
    <mergeCell ref="D4:D6"/>
  </mergeCells>
  <phoneticPr fontId="36" type="noConversion"/>
  <printOptions horizontalCentered="1"/>
  <pageMargins left="0.74803149606299202" right="0.74803149606299202" top="0.78740157480314998" bottom="0.78740157480314998" header="0.39370078740157499" footer="0.39370078740157499"/>
  <pageSetup paperSize="9" scale="78" orientation="landscape" horizontalDpi="1200" verticalDpi="1200" r:id="rId1"/>
  <headerFooter scaleWithDoc="0" alignWithMargins="0">
    <oddFooter>&amp;C第 &amp;P 页，共 &amp;N 页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27"/>
  <sheetViews>
    <sheetView showGridLines="0" showZeros="0" tabSelected="1" topLeftCell="A3" workbookViewId="0">
      <pane xSplit="7" ySplit="7" topLeftCell="J10" activePane="bottomRight" state="frozen"/>
      <selection pane="topRight"/>
      <selection pane="bottomLeft"/>
      <selection pane="bottomRight" activeCell="A24" sqref="A24:XFD24"/>
    </sheetView>
  </sheetViews>
  <sheetFormatPr defaultColWidth="6.75" defaultRowHeight="23.1" customHeight="1"/>
  <cols>
    <col min="1" max="1" width="5.5" style="411" customWidth="1"/>
    <col min="2" max="2" width="3.625" style="411" customWidth="1"/>
    <col min="3" max="3" width="7.125" style="411" customWidth="1"/>
    <col min="4" max="4" width="6.375" style="411" customWidth="1"/>
    <col min="5" max="5" width="16" style="411" customWidth="1"/>
    <col min="6" max="6" width="11.25" style="411" customWidth="1"/>
    <col min="7" max="7" width="10.25" style="411" bestFit="1" customWidth="1"/>
    <col min="8" max="13" width="8.5" style="411" customWidth="1"/>
    <col min="14" max="14" width="7.5" style="411" customWidth="1"/>
    <col min="15" max="15" width="10.25" style="411" customWidth="1"/>
    <col min="16" max="16" width="8.5" style="411" customWidth="1"/>
    <col min="17" max="17" width="10.25" style="411" customWidth="1"/>
    <col min="18" max="18" width="7.625" style="411" customWidth="1"/>
    <col min="19" max="19" width="10.25" style="411" customWidth="1"/>
    <col min="20" max="20" width="7.625" style="411" customWidth="1"/>
    <col min="21" max="21" width="6.375" style="411" customWidth="1"/>
    <col min="22" max="22" width="6" style="411" customWidth="1"/>
    <col min="23" max="23" width="8.5" style="411" customWidth="1"/>
    <col min="24" max="24" width="7.125" style="411" customWidth="1"/>
    <col min="25" max="25" width="8.5" style="411" customWidth="1"/>
    <col min="26" max="26" width="10.125" style="411" customWidth="1"/>
    <col min="27" max="27" width="6.75" style="411"/>
    <col min="28" max="16384" width="6.75" style="412"/>
  </cols>
  <sheetData>
    <row r="1" spans="1:27" ht="23.1" customHeight="1">
      <c r="B1" s="413"/>
      <c r="C1" s="413"/>
      <c r="D1" s="413"/>
      <c r="E1" s="413"/>
      <c r="F1" s="413"/>
      <c r="G1" s="413"/>
      <c r="H1" s="413"/>
      <c r="I1" s="413"/>
      <c r="J1" s="413"/>
      <c r="K1" s="413"/>
      <c r="L1" s="413"/>
      <c r="M1" s="413"/>
      <c r="N1" s="413"/>
      <c r="O1" s="413"/>
      <c r="P1" s="413"/>
      <c r="Q1" s="413"/>
      <c r="R1" s="413"/>
      <c r="T1" s="423"/>
      <c r="V1" s="423"/>
      <c r="W1" s="423"/>
      <c r="X1" s="423"/>
      <c r="Y1" s="743" t="s">
        <v>195</v>
      </c>
      <c r="Z1" s="743"/>
    </row>
    <row r="2" spans="1:27" ht="23.1" customHeight="1">
      <c r="A2" s="744" t="s">
        <v>196</v>
      </c>
      <c r="B2" s="744"/>
      <c r="C2" s="744"/>
      <c r="D2" s="744"/>
      <c r="E2" s="744"/>
      <c r="F2" s="744"/>
      <c r="G2" s="744"/>
      <c r="H2" s="744"/>
      <c r="I2" s="744"/>
      <c r="J2" s="744"/>
      <c r="K2" s="744"/>
      <c r="L2" s="744"/>
      <c r="M2" s="744"/>
      <c r="N2" s="744"/>
      <c r="O2" s="744"/>
      <c r="P2" s="744"/>
      <c r="Q2" s="744"/>
      <c r="R2" s="744"/>
      <c r="S2" s="744"/>
      <c r="T2" s="744"/>
      <c r="U2" s="744"/>
      <c r="V2" s="744"/>
      <c r="W2" s="744"/>
      <c r="X2" s="744"/>
      <c r="Y2" s="744"/>
      <c r="Z2" s="744"/>
    </row>
    <row r="3" spans="1:27" ht="23.1" customHeight="1">
      <c r="A3" s="725" t="s">
        <v>125</v>
      </c>
      <c r="B3" s="745"/>
      <c r="C3" s="745"/>
      <c r="D3" s="725"/>
      <c r="E3" s="725"/>
      <c r="F3" s="725"/>
      <c r="G3" s="725"/>
      <c r="H3" s="414"/>
      <c r="I3" s="414"/>
      <c r="J3" s="414"/>
      <c r="K3" s="414"/>
      <c r="L3" s="414"/>
      <c r="M3" s="414"/>
      <c r="N3" s="414"/>
      <c r="O3" s="414"/>
      <c r="P3" s="414"/>
      <c r="Q3" s="414"/>
      <c r="R3" s="414"/>
      <c r="V3" s="424"/>
      <c r="W3" s="424"/>
      <c r="X3" s="424"/>
      <c r="Y3" s="746" t="s">
        <v>3</v>
      </c>
      <c r="Z3" s="746"/>
    </row>
    <row r="4" spans="1:27" ht="23.1" customHeight="1">
      <c r="A4" s="747" t="s">
        <v>98</v>
      </c>
      <c r="B4" s="747"/>
      <c r="C4" s="747"/>
      <c r="D4" s="737" t="s">
        <v>79</v>
      </c>
      <c r="E4" s="737" t="s">
        <v>99</v>
      </c>
      <c r="F4" s="737" t="s">
        <v>197</v>
      </c>
      <c r="G4" s="737" t="s">
        <v>198</v>
      </c>
      <c r="H4" s="737" t="s">
        <v>199</v>
      </c>
      <c r="I4" s="737" t="s">
        <v>200</v>
      </c>
      <c r="J4" s="737" t="s">
        <v>201</v>
      </c>
      <c r="K4" s="737" t="s">
        <v>202</v>
      </c>
      <c r="L4" s="737" t="s">
        <v>203</v>
      </c>
      <c r="M4" s="737" t="s">
        <v>204</v>
      </c>
      <c r="N4" s="737" t="s">
        <v>205</v>
      </c>
      <c r="O4" s="737" t="s">
        <v>206</v>
      </c>
      <c r="P4" s="737" t="s">
        <v>207</v>
      </c>
      <c r="Q4" s="737" t="s">
        <v>208</v>
      </c>
      <c r="R4" s="737" t="s">
        <v>209</v>
      </c>
      <c r="S4" s="737" t="s">
        <v>210</v>
      </c>
      <c r="T4" s="737" t="s">
        <v>211</v>
      </c>
      <c r="U4" s="737" t="s">
        <v>212</v>
      </c>
      <c r="V4" s="737" t="s">
        <v>213</v>
      </c>
      <c r="W4" s="737" t="s">
        <v>214</v>
      </c>
      <c r="X4" s="737" t="s">
        <v>215</v>
      </c>
      <c r="Y4" s="737" t="s">
        <v>216</v>
      </c>
      <c r="Z4" s="738" t="s">
        <v>217</v>
      </c>
    </row>
    <row r="5" spans="1:27" ht="13.5" customHeight="1">
      <c r="A5" s="737" t="s">
        <v>101</v>
      </c>
      <c r="B5" s="737" t="s">
        <v>102</v>
      </c>
      <c r="C5" s="737" t="s">
        <v>103</v>
      </c>
      <c r="D5" s="737"/>
      <c r="E5" s="737"/>
      <c r="F5" s="737"/>
      <c r="G5" s="737"/>
      <c r="H5" s="737"/>
      <c r="I5" s="737"/>
      <c r="J5" s="737"/>
      <c r="K5" s="737"/>
      <c r="L5" s="737"/>
      <c r="M5" s="737"/>
      <c r="N5" s="737"/>
      <c r="O5" s="737"/>
      <c r="P5" s="737"/>
      <c r="Q5" s="737"/>
      <c r="R5" s="737"/>
      <c r="S5" s="737"/>
      <c r="T5" s="737"/>
      <c r="U5" s="737"/>
      <c r="V5" s="737"/>
      <c r="W5" s="737"/>
      <c r="X5" s="737"/>
      <c r="Y5" s="737"/>
      <c r="Z5" s="738"/>
    </row>
    <row r="6" spans="1:27" ht="36.75" customHeight="1">
      <c r="A6" s="737"/>
      <c r="B6" s="737"/>
      <c r="C6" s="737"/>
      <c r="D6" s="737"/>
      <c r="E6" s="737"/>
      <c r="F6" s="737"/>
      <c r="G6" s="737"/>
      <c r="H6" s="737"/>
      <c r="I6" s="737"/>
      <c r="J6" s="737"/>
      <c r="K6" s="737"/>
      <c r="L6" s="737"/>
      <c r="M6" s="737"/>
      <c r="N6" s="737"/>
      <c r="O6" s="737"/>
      <c r="P6" s="737"/>
      <c r="Q6" s="737"/>
      <c r="R6" s="737"/>
      <c r="S6" s="737"/>
      <c r="T6" s="737"/>
      <c r="U6" s="737"/>
      <c r="V6" s="737"/>
      <c r="W6" s="737"/>
      <c r="X6" s="737"/>
      <c r="Y6" s="737"/>
      <c r="Z6" s="738"/>
    </row>
    <row r="7" spans="1:27" ht="23.1" customHeight="1">
      <c r="A7" s="415" t="s">
        <v>93</v>
      </c>
      <c r="B7" s="415" t="s">
        <v>93</v>
      </c>
      <c r="C7" s="415" t="s">
        <v>93</v>
      </c>
      <c r="D7" s="415" t="s">
        <v>93</v>
      </c>
      <c r="E7" s="415" t="s">
        <v>93</v>
      </c>
      <c r="F7" s="415">
        <v>1</v>
      </c>
      <c r="G7" s="415">
        <v>2</v>
      </c>
      <c r="H7" s="415">
        <v>3</v>
      </c>
      <c r="I7" s="415">
        <v>4</v>
      </c>
      <c r="J7" s="415">
        <v>5</v>
      </c>
      <c r="K7" s="415">
        <v>6</v>
      </c>
      <c r="L7" s="415">
        <v>7</v>
      </c>
      <c r="M7" s="415">
        <v>8</v>
      </c>
      <c r="N7" s="415">
        <v>9</v>
      </c>
      <c r="O7" s="415">
        <v>10</v>
      </c>
      <c r="P7" s="415">
        <v>11</v>
      </c>
      <c r="Q7" s="415">
        <v>12</v>
      </c>
      <c r="R7" s="415">
        <v>13</v>
      </c>
      <c r="S7" s="415">
        <v>14</v>
      </c>
      <c r="T7" s="415">
        <v>15</v>
      </c>
      <c r="U7" s="415">
        <v>16</v>
      </c>
      <c r="V7" s="415">
        <v>17</v>
      </c>
      <c r="W7" s="415">
        <v>18</v>
      </c>
      <c r="X7" s="415">
        <v>19</v>
      </c>
      <c r="Y7" s="415">
        <v>20</v>
      </c>
      <c r="Z7" s="415">
        <v>21</v>
      </c>
    </row>
    <row r="8" spans="1:27" s="409" customFormat="1" ht="48" customHeight="1">
      <c r="A8" s="739" t="s">
        <v>81</v>
      </c>
      <c r="B8" s="740"/>
      <c r="C8" s="741"/>
      <c r="D8" s="117" t="s">
        <v>94</v>
      </c>
      <c r="E8" s="355" t="s">
        <v>218</v>
      </c>
      <c r="F8" s="421">
        <f t="shared" ref="F8:F10" si="0">SUM(G8:Z8)</f>
        <v>15336.171226299033</v>
      </c>
      <c r="G8" s="416">
        <f t="shared" ref="G8:Z8" si="1">G9</f>
        <v>1002.4200000000001</v>
      </c>
      <c r="H8" s="416">
        <f t="shared" si="1"/>
        <v>708.58000000000015</v>
      </c>
      <c r="I8" s="416">
        <f t="shared" si="1"/>
        <v>528.57276758881028</v>
      </c>
      <c r="J8" s="416">
        <f t="shared" si="1"/>
        <v>927.10228891570296</v>
      </c>
      <c r="K8" s="416">
        <f t="shared" si="1"/>
        <v>195.57767951519892</v>
      </c>
      <c r="L8" s="416">
        <f t="shared" si="1"/>
        <v>929.52133121116572</v>
      </c>
      <c r="M8" s="416">
        <f t="shared" si="1"/>
        <v>319.47850355744458</v>
      </c>
      <c r="N8" s="416">
        <f t="shared" si="1"/>
        <v>0</v>
      </c>
      <c r="O8" s="416">
        <f t="shared" si="1"/>
        <v>3182.8230110886452</v>
      </c>
      <c r="P8" s="416">
        <f t="shared" si="1"/>
        <v>276.38152375994622</v>
      </c>
      <c r="Q8" s="416">
        <f t="shared" si="1"/>
        <v>1227.6718203933319</v>
      </c>
      <c r="R8" s="416">
        <f t="shared" si="1"/>
        <v>89.750550948037656</v>
      </c>
      <c r="S8" s="416">
        <f t="shared" si="1"/>
        <v>1121.7640649304394</v>
      </c>
      <c r="T8" s="416">
        <f t="shared" si="1"/>
        <v>43.522503202479854</v>
      </c>
      <c r="U8" s="416">
        <f t="shared" si="1"/>
        <v>0</v>
      </c>
      <c r="V8" s="416">
        <f t="shared" si="1"/>
        <v>0</v>
      </c>
      <c r="W8" s="416">
        <f t="shared" si="1"/>
        <v>492.34225141730047</v>
      </c>
      <c r="X8" s="416">
        <f t="shared" si="1"/>
        <v>0</v>
      </c>
      <c r="Y8" s="416">
        <f t="shared" si="1"/>
        <v>184.05345771466168</v>
      </c>
      <c r="Z8" s="416">
        <f t="shared" si="1"/>
        <v>4106.6094720558685</v>
      </c>
      <c r="AA8" s="425"/>
    </row>
    <row r="9" spans="1:27" s="410" customFormat="1" ht="23.1" customHeight="1">
      <c r="A9" s="417">
        <v>205</v>
      </c>
      <c r="B9" s="417"/>
      <c r="C9" s="417"/>
      <c r="D9" s="417"/>
      <c r="E9" s="417" t="s">
        <v>106</v>
      </c>
      <c r="F9" s="421">
        <f t="shared" si="0"/>
        <v>15336.171226299033</v>
      </c>
      <c r="G9" s="418">
        <f t="shared" ref="G9:Z9" si="2">G10+G12+G17+G19</f>
        <v>1002.4200000000001</v>
      </c>
      <c r="H9" s="418">
        <f t="shared" si="2"/>
        <v>708.58000000000015</v>
      </c>
      <c r="I9" s="418">
        <f t="shared" si="2"/>
        <v>528.57276758881028</v>
      </c>
      <c r="J9" s="418">
        <f t="shared" si="2"/>
        <v>927.10228891570296</v>
      </c>
      <c r="K9" s="418">
        <f t="shared" si="2"/>
        <v>195.57767951519892</v>
      </c>
      <c r="L9" s="418">
        <f t="shared" si="2"/>
        <v>929.52133121116572</v>
      </c>
      <c r="M9" s="418">
        <f t="shared" si="2"/>
        <v>319.47850355744458</v>
      </c>
      <c r="N9" s="418">
        <f t="shared" si="2"/>
        <v>0</v>
      </c>
      <c r="O9" s="418">
        <f t="shared" si="2"/>
        <v>3182.8230110886452</v>
      </c>
      <c r="P9" s="418">
        <f t="shared" si="2"/>
        <v>276.38152375994622</v>
      </c>
      <c r="Q9" s="418">
        <f t="shared" si="2"/>
        <v>1227.6718203933319</v>
      </c>
      <c r="R9" s="418">
        <f t="shared" si="2"/>
        <v>89.750550948037656</v>
      </c>
      <c r="S9" s="418">
        <f t="shared" si="2"/>
        <v>1121.7640649304394</v>
      </c>
      <c r="T9" s="418">
        <f t="shared" si="2"/>
        <v>43.522503202479854</v>
      </c>
      <c r="U9" s="418">
        <f t="shared" si="2"/>
        <v>0</v>
      </c>
      <c r="V9" s="418">
        <f t="shared" si="2"/>
        <v>0</v>
      </c>
      <c r="W9" s="418">
        <f t="shared" si="2"/>
        <v>492.34225141730047</v>
      </c>
      <c r="X9" s="418">
        <f t="shared" si="2"/>
        <v>0</v>
      </c>
      <c r="Y9" s="418">
        <f t="shared" si="2"/>
        <v>184.05345771466168</v>
      </c>
      <c r="Z9" s="418">
        <f t="shared" si="2"/>
        <v>4106.6094720558685</v>
      </c>
      <c r="AA9" s="426"/>
    </row>
    <row r="10" spans="1:27" s="410" customFormat="1" ht="23.1" customHeight="1">
      <c r="A10" s="417">
        <v>205</v>
      </c>
      <c r="B10" s="417" t="s">
        <v>107</v>
      </c>
      <c r="C10" s="417"/>
      <c r="D10" s="417"/>
      <c r="E10" s="419" t="s">
        <v>108</v>
      </c>
      <c r="F10" s="421">
        <f t="shared" si="0"/>
        <v>275.45000000000005</v>
      </c>
      <c r="G10" s="418">
        <f>G11</f>
        <v>24.52</v>
      </c>
      <c r="H10" s="418">
        <f t="shared" ref="H10:Z10" si="3">H11</f>
        <v>15.82</v>
      </c>
      <c r="I10" s="418">
        <f t="shared" si="3"/>
        <v>11.85</v>
      </c>
      <c r="J10" s="418">
        <f t="shared" si="3"/>
        <v>21.05</v>
      </c>
      <c r="K10" s="418">
        <f t="shared" si="3"/>
        <v>4.62</v>
      </c>
      <c r="L10" s="418">
        <f t="shared" si="3"/>
        <v>21.05</v>
      </c>
      <c r="M10" s="418">
        <f t="shared" si="3"/>
        <v>7.75</v>
      </c>
      <c r="N10" s="418">
        <f t="shared" si="3"/>
        <v>0</v>
      </c>
      <c r="O10" s="418">
        <f t="shared" si="3"/>
        <v>75.45</v>
      </c>
      <c r="P10" s="418">
        <f t="shared" si="3"/>
        <v>6.45</v>
      </c>
      <c r="Q10" s="418">
        <f t="shared" si="3"/>
        <v>28.05</v>
      </c>
      <c r="R10" s="418">
        <f t="shared" si="3"/>
        <v>4.5199999999999996</v>
      </c>
      <c r="S10" s="418">
        <f t="shared" si="3"/>
        <v>25.42</v>
      </c>
      <c r="T10" s="418">
        <f t="shared" si="3"/>
        <v>1.05</v>
      </c>
      <c r="U10" s="418">
        <f t="shared" si="3"/>
        <v>0</v>
      </c>
      <c r="V10" s="418">
        <f t="shared" si="3"/>
        <v>0</v>
      </c>
      <c r="W10" s="418">
        <f t="shared" si="3"/>
        <v>11.65</v>
      </c>
      <c r="X10" s="418">
        <f t="shared" si="3"/>
        <v>0</v>
      </c>
      <c r="Y10" s="418">
        <f t="shared" si="3"/>
        <v>4.3499999999999996</v>
      </c>
      <c r="Z10" s="418">
        <f t="shared" si="3"/>
        <v>11.85</v>
      </c>
      <c r="AA10" s="426"/>
    </row>
    <row r="11" spans="1:27" ht="23.1" customHeight="1">
      <c r="A11" s="420">
        <v>205</v>
      </c>
      <c r="B11" s="420" t="s">
        <v>107</v>
      </c>
      <c r="C11" s="420" t="s">
        <v>109</v>
      </c>
      <c r="D11" s="420" t="s">
        <v>94</v>
      </c>
      <c r="E11" s="420" t="s">
        <v>219</v>
      </c>
      <c r="F11" s="421">
        <f>SUM(G11:Z11)</f>
        <v>275.45000000000005</v>
      </c>
      <c r="G11" s="421">
        <v>24.52</v>
      </c>
      <c r="H11" s="421">
        <v>15.82</v>
      </c>
      <c r="I11" s="421">
        <v>11.85</v>
      </c>
      <c r="J11" s="421">
        <v>21.05</v>
      </c>
      <c r="K11" s="421">
        <v>4.62</v>
      </c>
      <c r="L11" s="421">
        <v>21.05</v>
      </c>
      <c r="M11" s="421">
        <v>7.75</v>
      </c>
      <c r="N11" s="421"/>
      <c r="O11" s="421">
        <v>75.45</v>
      </c>
      <c r="P11" s="421">
        <v>6.45</v>
      </c>
      <c r="Q11" s="421">
        <v>28.05</v>
      </c>
      <c r="R11" s="421">
        <v>4.5199999999999996</v>
      </c>
      <c r="S11" s="421">
        <v>25.42</v>
      </c>
      <c r="T11" s="421">
        <v>1.05</v>
      </c>
      <c r="U11" s="421"/>
      <c r="V11" s="421"/>
      <c r="W11" s="421">
        <v>11.65</v>
      </c>
      <c r="X11" s="421"/>
      <c r="Y11" s="421">
        <v>4.3499999999999996</v>
      </c>
      <c r="Z11" s="421">
        <v>11.85</v>
      </c>
    </row>
    <row r="12" spans="1:27" s="410" customFormat="1" ht="23.1" customHeight="1">
      <c r="A12" s="417">
        <v>205</v>
      </c>
      <c r="B12" s="417" t="s">
        <v>109</v>
      </c>
      <c r="C12" s="417"/>
      <c r="D12" s="417"/>
      <c r="E12" s="417" t="s">
        <v>220</v>
      </c>
      <c r="F12" s="421">
        <f t="shared" ref="F12:F20" si="4">SUM(G12:Z12)</f>
        <v>14331.697883934256</v>
      </c>
      <c r="G12" s="418">
        <f>G13+G14+G15+G16</f>
        <v>920.40000000000009</v>
      </c>
      <c r="H12" s="418">
        <f t="shared" ref="H12:Z12" si="5">H13+H14+H15+H16</f>
        <v>650.70000000000005</v>
      </c>
      <c r="I12" s="418">
        <f t="shared" si="5"/>
        <v>486.23535306667651</v>
      </c>
      <c r="J12" s="418">
        <f t="shared" si="5"/>
        <v>849.80101687025956</v>
      </c>
      <c r="K12" s="418">
        <f t="shared" si="5"/>
        <v>179.0589090229301</v>
      </c>
      <c r="L12" s="418">
        <f t="shared" si="5"/>
        <v>850.61049937864345</v>
      </c>
      <c r="M12" s="418">
        <f t="shared" si="5"/>
        <v>290.31863488717278</v>
      </c>
      <c r="N12" s="418">
        <f t="shared" si="5"/>
        <v>0</v>
      </c>
      <c r="O12" s="418">
        <f t="shared" si="5"/>
        <v>2913.311053560557</v>
      </c>
      <c r="P12" s="418">
        <f t="shared" si="5"/>
        <v>252.09710562249103</v>
      </c>
      <c r="Q12" s="418">
        <f t="shared" si="5"/>
        <v>1125.0662815544181</v>
      </c>
      <c r="R12" s="418">
        <f t="shared" si="5"/>
        <v>78.066297173357597</v>
      </c>
      <c r="S12" s="418">
        <f t="shared" si="5"/>
        <v>1026.4617466964469</v>
      </c>
      <c r="T12" s="418">
        <f t="shared" si="5"/>
        <v>39.705366792677928</v>
      </c>
      <c r="U12" s="418">
        <f t="shared" si="5"/>
        <v>0</v>
      </c>
      <c r="V12" s="418">
        <f t="shared" si="5"/>
        <v>0</v>
      </c>
      <c r="W12" s="418">
        <f t="shared" si="5"/>
        <v>450.17679691500717</v>
      </c>
      <c r="X12" s="418">
        <f t="shared" si="5"/>
        <v>0</v>
      </c>
      <c r="Y12" s="418">
        <f t="shared" si="5"/>
        <v>168.43867927470779</v>
      </c>
      <c r="Z12" s="418">
        <f t="shared" si="5"/>
        <v>4051.2501431189098</v>
      </c>
      <c r="AA12" s="426"/>
    </row>
    <row r="13" spans="1:27" ht="23.1" customHeight="1">
      <c r="A13" s="420">
        <v>205</v>
      </c>
      <c r="B13" s="420" t="s">
        <v>109</v>
      </c>
      <c r="C13" s="420" t="s">
        <v>107</v>
      </c>
      <c r="D13" s="420" t="s">
        <v>94</v>
      </c>
      <c r="E13" s="420" t="s">
        <v>221</v>
      </c>
      <c r="F13" s="421">
        <f t="shared" si="4"/>
        <v>1566.0024431894017</v>
      </c>
      <c r="G13" s="421">
        <v>88.2</v>
      </c>
      <c r="H13" s="421">
        <v>65.06</v>
      </c>
      <c r="I13" s="421">
        <v>45.229264605769501</v>
      </c>
      <c r="J13" s="421">
        <v>83.513521501918603</v>
      </c>
      <c r="K13" s="421">
        <v>17.5968723876917</v>
      </c>
      <c r="L13" s="421">
        <v>83.335305884039499</v>
      </c>
      <c r="M13" s="421">
        <v>28.5308337784199</v>
      </c>
      <c r="N13" s="421">
        <v>0</v>
      </c>
      <c r="O13" s="421">
        <v>295.39</v>
      </c>
      <c r="P13" s="421">
        <v>25.000472490904599</v>
      </c>
      <c r="Q13" s="421">
        <v>110.706172540658</v>
      </c>
      <c r="R13" s="421">
        <v>14.15</v>
      </c>
      <c r="S13" s="421">
        <v>98.05</v>
      </c>
      <c r="T13" s="421">
        <v>3</v>
      </c>
      <c r="U13" s="421">
        <v>0</v>
      </c>
      <c r="V13" s="421">
        <v>0</v>
      </c>
      <c r="W13" s="421">
        <v>42.26</v>
      </c>
      <c r="X13" s="421">
        <v>0</v>
      </c>
      <c r="Y13" s="421">
        <v>15.6</v>
      </c>
      <c r="Z13" s="421">
        <v>550.38</v>
      </c>
    </row>
    <row r="14" spans="1:27" ht="23.1" customHeight="1">
      <c r="A14" s="420">
        <v>205</v>
      </c>
      <c r="B14" s="420" t="s">
        <v>109</v>
      </c>
      <c r="C14" s="420" t="s">
        <v>109</v>
      </c>
      <c r="D14" s="420" t="s">
        <v>94</v>
      </c>
      <c r="E14" s="420" t="s">
        <v>222</v>
      </c>
      <c r="F14" s="421">
        <f t="shared" si="4"/>
        <v>6081.507630879707</v>
      </c>
      <c r="G14" s="421">
        <v>428.75</v>
      </c>
      <c r="H14" s="421">
        <v>306.41000000000003</v>
      </c>
      <c r="I14" s="421">
        <v>227.05785689901199</v>
      </c>
      <c r="J14" s="421">
        <v>400.78622010103697</v>
      </c>
      <c r="K14" s="421">
        <v>84.448408389786593</v>
      </c>
      <c r="L14" s="421">
        <v>399.93095304286197</v>
      </c>
      <c r="M14" s="421">
        <v>136.921121523072</v>
      </c>
      <c r="N14" s="421">
        <v>0</v>
      </c>
      <c r="O14" s="421">
        <v>1368.2</v>
      </c>
      <c r="P14" s="421">
        <v>119.978713508559</v>
      </c>
      <c r="Q14" s="421">
        <v>531.28532525603305</v>
      </c>
      <c r="R14" s="421">
        <v>23.84</v>
      </c>
      <c r="S14" s="421">
        <v>485.58098220956998</v>
      </c>
      <c r="T14" s="421">
        <v>19.197762332253902</v>
      </c>
      <c r="U14" s="421">
        <v>0</v>
      </c>
      <c r="V14" s="421">
        <v>0</v>
      </c>
      <c r="W14" s="421">
        <v>213.34999218890101</v>
      </c>
      <c r="X14" s="421">
        <v>0</v>
      </c>
      <c r="Y14" s="421">
        <v>79.938191503830197</v>
      </c>
      <c r="Z14" s="421">
        <v>1255.8321039247901</v>
      </c>
    </row>
    <row r="15" spans="1:27" ht="23.1" customHeight="1">
      <c r="A15" s="420">
        <v>205</v>
      </c>
      <c r="B15" s="420" t="s">
        <v>109</v>
      </c>
      <c r="C15" s="420" t="s">
        <v>114</v>
      </c>
      <c r="D15" s="420" t="s">
        <v>94</v>
      </c>
      <c r="E15" s="420" t="s">
        <v>223</v>
      </c>
      <c r="F15" s="421">
        <f t="shared" si="4"/>
        <v>3886.5608121557616</v>
      </c>
      <c r="G15" s="421">
        <v>246.2</v>
      </c>
      <c r="H15" s="421">
        <v>172.02</v>
      </c>
      <c r="I15" s="421">
        <v>136.16727177786001</v>
      </c>
      <c r="J15" s="421">
        <v>225.57561276708401</v>
      </c>
      <c r="K15" s="421">
        <v>47.530330421362201</v>
      </c>
      <c r="L15" s="421">
        <v>225.094240451742</v>
      </c>
      <c r="M15" s="421">
        <v>77.0636921612153</v>
      </c>
      <c r="N15" s="421">
        <v>0</v>
      </c>
      <c r="O15" s="421">
        <v>772.2</v>
      </c>
      <c r="P15" s="421">
        <v>65.23</v>
      </c>
      <c r="Q15" s="421">
        <v>299.02478375772699</v>
      </c>
      <c r="R15" s="421">
        <v>24.733799589904201</v>
      </c>
      <c r="S15" s="421">
        <v>273.30088240646802</v>
      </c>
      <c r="T15" s="421">
        <v>10.805129479659501</v>
      </c>
      <c r="U15" s="421">
        <v>0</v>
      </c>
      <c r="V15" s="421">
        <v>0</v>
      </c>
      <c r="W15" s="421">
        <v>120.080364064741</v>
      </c>
      <c r="X15" s="421">
        <v>0</v>
      </c>
      <c r="Y15" s="421">
        <v>44.9918326219479</v>
      </c>
      <c r="Z15" s="421">
        <v>1146.5428726560499</v>
      </c>
    </row>
    <row r="16" spans="1:27" ht="23.1" customHeight="1">
      <c r="A16" s="420">
        <v>205</v>
      </c>
      <c r="B16" s="420" t="s">
        <v>109</v>
      </c>
      <c r="C16" s="420" t="s">
        <v>116</v>
      </c>
      <c r="D16" s="420" t="s">
        <v>94</v>
      </c>
      <c r="E16" s="420" t="s">
        <v>224</v>
      </c>
      <c r="F16" s="421">
        <f>SUM(G16:Z16)</f>
        <v>2797.6269977093862</v>
      </c>
      <c r="G16" s="421">
        <v>157.25</v>
      </c>
      <c r="H16" s="421">
        <v>107.21</v>
      </c>
      <c r="I16" s="421">
        <v>77.780959784035005</v>
      </c>
      <c r="J16" s="421">
        <v>139.92566250022</v>
      </c>
      <c r="K16" s="421">
        <v>29.4832978240896</v>
      </c>
      <c r="L16" s="421">
        <v>142.25</v>
      </c>
      <c r="M16" s="421">
        <v>47.802987424465599</v>
      </c>
      <c r="N16" s="421">
        <v>0</v>
      </c>
      <c r="O16" s="421">
        <v>477.52105356055699</v>
      </c>
      <c r="P16" s="421">
        <v>41.8879196230274</v>
      </c>
      <c r="Q16" s="421">
        <v>184.05</v>
      </c>
      <c r="R16" s="421">
        <v>15.342497583453399</v>
      </c>
      <c r="S16" s="421">
        <v>169.52988208040901</v>
      </c>
      <c r="T16" s="421">
        <v>6.7024749807645296</v>
      </c>
      <c r="U16" s="421">
        <v>0</v>
      </c>
      <c r="V16" s="421">
        <v>0</v>
      </c>
      <c r="W16" s="421">
        <v>74.486440661365194</v>
      </c>
      <c r="X16" s="421">
        <v>0</v>
      </c>
      <c r="Y16" s="421">
        <v>27.9086551489297</v>
      </c>
      <c r="Z16" s="421">
        <v>1098.49516653807</v>
      </c>
    </row>
    <row r="17" spans="1:27" s="410" customFormat="1" ht="23.1" customHeight="1">
      <c r="A17" s="417" t="s">
        <v>105</v>
      </c>
      <c r="B17" s="417" t="s">
        <v>114</v>
      </c>
      <c r="C17" s="417"/>
      <c r="D17" s="417" t="s">
        <v>94</v>
      </c>
      <c r="E17" s="417" t="s">
        <v>225</v>
      </c>
      <c r="F17" s="421">
        <f t="shared" si="4"/>
        <v>598.51347519627882</v>
      </c>
      <c r="G17" s="418">
        <f>G18</f>
        <v>48</v>
      </c>
      <c r="H17" s="418">
        <f t="shared" ref="H17:Z17" si="6">H18</f>
        <v>34.96</v>
      </c>
      <c r="I17" s="418">
        <f t="shared" si="6"/>
        <v>25.4027358049151</v>
      </c>
      <c r="J17" s="418">
        <f t="shared" si="6"/>
        <v>46.867308009051598</v>
      </c>
      <c r="K17" s="418">
        <f t="shared" si="6"/>
        <v>9.9149086270802194</v>
      </c>
      <c r="L17" s="418">
        <f t="shared" si="6"/>
        <v>48.5</v>
      </c>
      <c r="M17" s="418">
        <f t="shared" si="6"/>
        <v>18.2</v>
      </c>
      <c r="N17" s="418">
        <f t="shared" si="6"/>
        <v>0</v>
      </c>
      <c r="O17" s="418">
        <f t="shared" si="6"/>
        <v>162.25</v>
      </c>
      <c r="P17" s="418">
        <f t="shared" si="6"/>
        <v>15.02</v>
      </c>
      <c r="Q17" s="418">
        <f t="shared" si="6"/>
        <v>62.122530025819003</v>
      </c>
      <c r="R17" s="418">
        <f t="shared" si="6"/>
        <v>6.12</v>
      </c>
      <c r="S17" s="418">
        <f t="shared" si="6"/>
        <v>58.52</v>
      </c>
      <c r="T17" s="418">
        <f t="shared" si="6"/>
        <v>2.31</v>
      </c>
      <c r="U17" s="418">
        <f t="shared" si="6"/>
        <v>0</v>
      </c>
      <c r="V17" s="418">
        <f t="shared" si="6"/>
        <v>0</v>
      </c>
      <c r="W17" s="418">
        <f t="shared" si="6"/>
        <v>25.52</v>
      </c>
      <c r="X17" s="418">
        <f t="shared" si="6"/>
        <v>0</v>
      </c>
      <c r="Y17" s="418">
        <f t="shared" si="6"/>
        <v>9.3866637924544207</v>
      </c>
      <c r="Z17" s="418">
        <f t="shared" si="6"/>
        <v>25.4193289369585</v>
      </c>
      <c r="AA17" s="426"/>
    </row>
    <row r="18" spans="1:27" ht="23.1" customHeight="1">
      <c r="A18" s="420" t="s">
        <v>105</v>
      </c>
      <c r="B18" s="420" t="s">
        <v>114</v>
      </c>
      <c r="C18" s="420" t="s">
        <v>109</v>
      </c>
      <c r="D18" s="420" t="s">
        <v>94</v>
      </c>
      <c r="E18" s="420" t="s">
        <v>226</v>
      </c>
      <c r="F18" s="421">
        <f t="shared" si="4"/>
        <v>598.51347519627882</v>
      </c>
      <c r="G18" s="421">
        <v>48</v>
      </c>
      <c r="H18" s="421">
        <v>34.96</v>
      </c>
      <c r="I18" s="421">
        <v>25.4027358049151</v>
      </c>
      <c r="J18" s="421">
        <v>46.867308009051598</v>
      </c>
      <c r="K18" s="421">
        <v>9.9149086270802194</v>
      </c>
      <c r="L18" s="421">
        <v>48.5</v>
      </c>
      <c r="M18" s="421">
        <v>18.2</v>
      </c>
      <c r="N18" s="421">
        <v>0</v>
      </c>
      <c r="O18" s="421">
        <v>162.25</v>
      </c>
      <c r="P18" s="421">
        <v>15.02</v>
      </c>
      <c r="Q18" s="421">
        <v>62.122530025819003</v>
      </c>
      <c r="R18" s="421">
        <v>6.12</v>
      </c>
      <c r="S18" s="421">
        <v>58.52</v>
      </c>
      <c r="T18" s="421">
        <v>2.31</v>
      </c>
      <c r="U18" s="421">
        <v>0</v>
      </c>
      <c r="V18" s="421">
        <v>0</v>
      </c>
      <c r="W18" s="421">
        <v>25.52</v>
      </c>
      <c r="X18" s="421">
        <v>0</v>
      </c>
      <c r="Y18" s="421">
        <v>9.3866637924544207</v>
      </c>
      <c r="Z18" s="421">
        <v>25.4193289369585</v>
      </c>
    </row>
    <row r="19" spans="1:27" s="410" customFormat="1" ht="23.1" customHeight="1">
      <c r="A19" s="417" t="s">
        <v>105</v>
      </c>
      <c r="B19" s="417" t="s">
        <v>120</v>
      </c>
      <c r="C19" s="417"/>
      <c r="D19" s="417" t="s">
        <v>94</v>
      </c>
      <c r="E19" s="417" t="s">
        <v>227</v>
      </c>
      <c r="F19" s="421">
        <f t="shared" si="4"/>
        <v>130.50986716849891</v>
      </c>
      <c r="G19" s="418">
        <f>G20</f>
        <v>9.5</v>
      </c>
      <c r="H19" s="418">
        <f t="shared" ref="H19:Z19" si="7">H20</f>
        <v>7.1</v>
      </c>
      <c r="I19" s="418">
        <f t="shared" si="7"/>
        <v>5.0846787172185399</v>
      </c>
      <c r="J19" s="418">
        <f t="shared" si="7"/>
        <v>9.3839640363918306</v>
      </c>
      <c r="K19" s="418">
        <f t="shared" si="7"/>
        <v>1.9838618651886</v>
      </c>
      <c r="L19" s="418">
        <f t="shared" si="7"/>
        <v>9.3608318325223401</v>
      </c>
      <c r="M19" s="418">
        <f t="shared" si="7"/>
        <v>3.20986867027184</v>
      </c>
      <c r="N19" s="418">
        <f t="shared" si="7"/>
        <v>0</v>
      </c>
      <c r="O19" s="418">
        <f t="shared" si="7"/>
        <v>31.811957528088399</v>
      </c>
      <c r="P19" s="418">
        <f t="shared" si="7"/>
        <v>2.8144181374552302</v>
      </c>
      <c r="Q19" s="418">
        <f t="shared" si="7"/>
        <v>12.4330088130948</v>
      </c>
      <c r="R19" s="418">
        <f t="shared" si="7"/>
        <v>1.04425377468006</v>
      </c>
      <c r="S19" s="418">
        <f t="shared" si="7"/>
        <v>11.3623182339925</v>
      </c>
      <c r="T19" s="418">
        <f t="shared" si="7"/>
        <v>0.45713640980192599</v>
      </c>
      <c r="U19" s="418">
        <f t="shared" si="7"/>
        <v>0</v>
      </c>
      <c r="V19" s="418">
        <f t="shared" si="7"/>
        <v>0</v>
      </c>
      <c r="W19" s="418">
        <f t="shared" si="7"/>
        <v>4.9954545022933399</v>
      </c>
      <c r="X19" s="418">
        <f t="shared" si="7"/>
        <v>0</v>
      </c>
      <c r="Y19" s="418">
        <f t="shared" si="7"/>
        <v>1.8781146474994801</v>
      </c>
      <c r="Z19" s="418">
        <f t="shared" si="7"/>
        <v>18.09</v>
      </c>
      <c r="AA19" s="426"/>
    </row>
    <row r="20" spans="1:27" ht="23.1" customHeight="1">
      <c r="A20" s="420" t="s">
        <v>105</v>
      </c>
      <c r="B20" s="420" t="s">
        <v>120</v>
      </c>
      <c r="C20" s="420" t="s">
        <v>107</v>
      </c>
      <c r="D20" s="420" t="s">
        <v>94</v>
      </c>
      <c r="E20" s="420" t="s">
        <v>228</v>
      </c>
      <c r="F20" s="421">
        <f t="shared" si="4"/>
        <v>130.50986716849891</v>
      </c>
      <c r="G20" s="421">
        <v>9.5</v>
      </c>
      <c r="H20" s="421">
        <v>7.1</v>
      </c>
      <c r="I20" s="421">
        <v>5.0846787172185399</v>
      </c>
      <c r="J20" s="421">
        <v>9.3839640363918306</v>
      </c>
      <c r="K20" s="421">
        <v>1.9838618651886</v>
      </c>
      <c r="L20" s="421">
        <v>9.3608318325223401</v>
      </c>
      <c r="M20" s="421">
        <v>3.20986867027184</v>
      </c>
      <c r="N20" s="421">
        <v>0</v>
      </c>
      <c r="O20" s="421">
        <v>31.811957528088399</v>
      </c>
      <c r="P20" s="421">
        <v>2.8144181374552302</v>
      </c>
      <c r="Q20" s="421">
        <v>12.4330088130948</v>
      </c>
      <c r="R20" s="421">
        <v>1.04425377468006</v>
      </c>
      <c r="S20" s="421">
        <v>11.3623182339925</v>
      </c>
      <c r="T20" s="421">
        <v>0.45713640980192599</v>
      </c>
      <c r="U20" s="421">
        <v>0</v>
      </c>
      <c r="V20" s="421">
        <v>0</v>
      </c>
      <c r="W20" s="421">
        <v>4.9954545022933399</v>
      </c>
      <c r="X20" s="421">
        <v>0</v>
      </c>
      <c r="Y20" s="421">
        <v>1.8781146474994801</v>
      </c>
      <c r="Z20" s="421">
        <v>18.09</v>
      </c>
    </row>
    <row r="22" spans="1:27" ht="23.1" customHeight="1">
      <c r="B22" s="422"/>
      <c r="C22" s="422"/>
      <c r="D22" s="422"/>
      <c r="E22" s="422"/>
      <c r="F22" s="422"/>
      <c r="G22" s="422"/>
      <c r="H22" s="422"/>
      <c r="I22" s="422"/>
      <c r="J22" s="422"/>
      <c r="K22" s="422"/>
      <c r="L22" s="422"/>
      <c r="M22" s="422"/>
      <c r="N22" s="422"/>
      <c r="O22" s="422"/>
      <c r="P22" s="422"/>
      <c r="Q22" s="422"/>
      <c r="R22" s="422"/>
      <c r="S22" s="422"/>
      <c r="T22" s="422"/>
      <c r="U22" s="422"/>
      <c r="V22" s="422"/>
      <c r="W22" s="422"/>
      <c r="X22" s="422"/>
      <c r="Y22" s="422"/>
      <c r="Z22" s="422"/>
    </row>
    <row r="23" spans="1:27" ht="23.1" customHeight="1">
      <c r="B23" s="422"/>
      <c r="C23" s="422"/>
      <c r="D23" s="422"/>
      <c r="E23" s="422"/>
      <c r="F23" s="422"/>
      <c r="G23" s="422"/>
      <c r="H23" s="422"/>
      <c r="I23" s="422"/>
      <c r="J23" s="422"/>
      <c r="K23" s="422"/>
      <c r="L23" s="422"/>
      <c r="M23" s="422"/>
      <c r="N23" s="422"/>
      <c r="O23" s="422"/>
      <c r="P23" s="422"/>
      <c r="Q23" s="422"/>
      <c r="R23" s="422"/>
      <c r="S23" s="422"/>
      <c r="T23" s="422"/>
      <c r="U23" s="422"/>
      <c r="V23" s="422"/>
      <c r="W23" s="422"/>
      <c r="X23" s="422"/>
      <c r="Y23" s="422"/>
      <c r="Z23" s="422"/>
    </row>
    <row r="24" spans="1:27" ht="23.1" hidden="1" customHeight="1">
      <c r="B24" s="422"/>
      <c r="C24" s="742">
        <v>11779.11</v>
      </c>
      <c r="D24" s="742"/>
      <c r="E24" s="742"/>
      <c r="F24" s="422"/>
      <c r="G24" s="422"/>
      <c r="H24" s="422"/>
      <c r="I24" s="422"/>
      <c r="J24" s="422"/>
      <c r="K24" s="422"/>
      <c r="L24" s="422"/>
      <c r="M24" s="422"/>
      <c r="N24" s="422"/>
      <c r="O24" s="422"/>
      <c r="P24" s="422"/>
      <c r="Q24" s="422"/>
      <c r="R24" s="422"/>
      <c r="S24" s="422"/>
      <c r="T24" s="422"/>
      <c r="U24" s="422"/>
      <c r="V24" s="422"/>
      <c r="W24" s="422"/>
      <c r="X24" s="422"/>
      <c r="Y24" s="422"/>
      <c r="Z24" s="422"/>
    </row>
    <row r="25" spans="1:27" ht="23.1" customHeight="1">
      <c r="B25" s="422"/>
      <c r="C25" s="422"/>
      <c r="D25" s="422"/>
      <c r="E25" s="422"/>
      <c r="F25" s="422"/>
      <c r="G25" s="422"/>
      <c r="H25" s="422"/>
      <c r="I25" s="422"/>
      <c r="J25" s="422"/>
      <c r="K25" s="422"/>
      <c r="L25" s="422"/>
      <c r="M25" s="422"/>
      <c r="N25" s="422"/>
      <c r="O25" s="422"/>
      <c r="P25" s="422"/>
      <c r="Q25" s="422"/>
      <c r="R25" s="422"/>
      <c r="S25" s="422"/>
      <c r="T25" s="422"/>
      <c r="U25" s="422"/>
      <c r="V25" s="422"/>
      <c r="W25" s="422"/>
      <c r="X25" s="422"/>
      <c r="Y25" s="422"/>
      <c r="Z25" s="422"/>
    </row>
    <row r="26" spans="1:27" ht="23.1" customHeight="1">
      <c r="B26" s="422"/>
      <c r="C26" s="422"/>
      <c r="D26" s="422"/>
      <c r="E26" s="422"/>
      <c r="F26" s="422"/>
      <c r="G26" s="422"/>
      <c r="H26" s="422"/>
      <c r="I26" s="422"/>
      <c r="J26" s="422"/>
      <c r="K26" s="422"/>
      <c r="L26" s="422"/>
      <c r="M26" s="422"/>
      <c r="N26" s="422"/>
      <c r="O26" s="422"/>
      <c r="P26" s="422"/>
      <c r="Q26" s="422"/>
      <c r="R26" s="422"/>
      <c r="S26" s="422"/>
      <c r="T26" s="422"/>
      <c r="U26" s="422"/>
      <c r="V26" s="422"/>
      <c r="W26" s="422"/>
      <c r="X26" s="422"/>
      <c r="Y26" s="422"/>
      <c r="Z26" s="422"/>
    </row>
    <row r="27" spans="1:27" ht="23.1" customHeight="1">
      <c r="B27" s="422"/>
      <c r="C27" s="422"/>
      <c r="D27" s="422"/>
      <c r="E27" s="422"/>
      <c r="F27" s="422"/>
      <c r="G27" s="422"/>
      <c r="H27" s="422"/>
      <c r="I27" s="422"/>
      <c r="J27" s="422"/>
      <c r="K27" s="422"/>
      <c r="L27" s="422"/>
      <c r="M27" s="422"/>
      <c r="N27" s="422"/>
      <c r="O27" s="422"/>
      <c r="P27" s="422"/>
      <c r="Q27" s="422"/>
      <c r="R27" s="422"/>
      <c r="S27" s="422"/>
      <c r="T27" s="422"/>
      <c r="U27" s="422"/>
      <c r="V27" s="422"/>
      <c r="W27" s="422"/>
      <c r="X27" s="422"/>
      <c r="Y27" s="422"/>
      <c r="Z27" s="422"/>
    </row>
  </sheetData>
  <sheetProtection formatCells="0" formatColumns="0" formatRows="0"/>
  <mergeCells count="33">
    <mergeCell ref="Y1:Z1"/>
    <mergeCell ref="A2:Z2"/>
    <mergeCell ref="A3:G3"/>
    <mergeCell ref="Y3:Z3"/>
    <mergeCell ref="A4:C4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A8:C8"/>
    <mergeCell ref="C24:E24"/>
    <mergeCell ref="A5:A6"/>
    <mergeCell ref="B5:B6"/>
    <mergeCell ref="C5:C6"/>
    <mergeCell ref="D4:D6"/>
    <mergeCell ref="E4:E6"/>
    <mergeCell ref="Q4:Q6"/>
    <mergeCell ref="R4:R6"/>
    <mergeCell ref="S4:S6"/>
    <mergeCell ref="T4:T6"/>
    <mergeCell ref="U4:U6"/>
    <mergeCell ref="V4:V6"/>
    <mergeCell ref="W4:W6"/>
    <mergeCell ref="X4:X6"/>
    <mergeCell ref="Y4:Y6"/>
    <mergeCell ref="Z4:Z6"/>
  </mergeCells>
  <phoneticPr fontId="36" type="noConversion"/>
  <printOptions horizontalCentered="1"/>
  <pageMargins left="0" right="0" top="0.78740157480314998" bottom="0.78740157480314998" header="0.39370078740157499" footer="0.39370078740157499"/>
  <pageSetup paperSize="9" scale="59" orientation="landscape" horizontalDpi="1200" verticalDpi="1200" r:id="rId1"/>
  <headerFooter scaleWithDoc="0" alignWithMargins="0">
    <oddFooter>&amp;C第 &amp;P 页，共 &amp;N 页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19"/>
  <sheetViews>
    <sheetView showGridLines="0" showZeros="0" zoomScaleNormal="100" workbookViewId="0">
      <selection activeCell="K19" sqref="K19"/>
    </sheetView>
  </sheetViews>
  <sheetFormatPr defaultColWidth="9" defaultRowHeight="14.25"/>
  <cols>
    <col min="1" max="1" width="5.875" style="603" customWidth="1"/>
    <col min="2" max="3" width="3.25" style="603" customWidth="1"/>
    <col min="4" max="4" width="6.25" style="603" customWidth="1"/>
    <col min="5" max="5" width="20.625" style="603" customWidth="1"/>
    <col min="6" max="6" width="12.75" style="603" customWidth="1"/>
    <col min="7" max="7" width="13.125" style="603" customWidth="1"/>
    <col min="8" max="8" width="12.125" style="603" customWidth="1"/>
    <col min="9" max="9" width="9.5" style="603" customWidth="1"/>
    <col min="10" max="10" width="10.625" style="603" customWidth="1"/>
    <col min="11" max="11" width="6.125" style="603" customWidth="1"/>
    <col min="12" max="12" width="6.5" style="603" customWidth="1"/>
    <col min="13" max="13" width="9" style="603" customWidth="1"/>
    <col min="14" max="14" width="5.75" style="603" customWidth="1"/>
    <col min="15" max="15" width="6.5" style="603" customWidth="1"/>
    <col min="16" max="16" width="9.5" style="603" customWidth="1"/>
    <col min="17" max="17" width="10.5" style="603" customWidth="1"/>
    <col min="18" max="18" width="11.625" style="603" customWidth="1"/>
    <col min="19" max="19" width="7.875" style="603" customWidth="1"/>
    <col min="20" max="20" width="13.375" style="603" customWidth="1"/>
    <col min="21" max="21" width="22.75" style="603" hidden="1" customWidth="1"/>
    <col min="22" max="22" width="13.625" style="603" hidden="1" customWidth="1"/>
    <col min="23" max="27" width="9" style="603" hidden="1" customWidth="1"/>
    <col min="28" max="31" width="9" style="603" customWidth="1"/>
    <col min="32" max="16384" width="9" style="603"/>
  </cols>
  <sheetData>
    <row r="1" spans="1:23" ht="14.25" customHeight="1">
      <c r="A1" s="644"/>
      <c r="B1" s="644"/>
      <c r="C1" s="644"/>
      <c r="D1" s="644"/>
      <c r="E1" s="644"/>
      <c r="F1" s="644"/>
      <c r="G1" s="644"/>
      <c r="H1" s="644"/>
      <c r="I1" s="644"/>
      <c r="J1" s="644"/>
      <c r="K1" s="644"/>
      <c r="L1" s="644"/>
      <c r="M1" s="644"/>
      <c r="N1" s="644"/>
      <c r="O1" s="644"/>
      <c r="P1" s="644"/>
      <c r="Q1" s="644"/>
      <c r="R1" s="644"/>
      <c r="S1" s="644"/>
      <c r="T1" s="644" t="s">
        <v>229</v>
      </c>
    </row>
    <row r="2" spans="1:23" ht="33.75" customHeight="1">
      <c r="A2" s="756" t="s">
        <v>230</v>
      </c>
      <c r="B2" s="756"/>
      <c r="C2" s="756"/>
      <c r="D2" s="756"/>
      <c r="E2" s="756"/>
      <c r="F2" s="756"/>
      <c r="G2" s="756"/>
      <c r="H2" s="756"/>
      <c r="I2" s="756"/>
      <c r="J2" s="756"/>
      <c r="K2" s="756"/>
      <c r="L2" s="756"/>
      <c r="M2" s="756"/>
      <c r="N2" s="756"/>
      <c r="O2" s="756"/>
      <c r="P2" s="756"/>
      <c r="Q2" s="756"/>
      <c r="R2" s="756"/>
      <c r="S2" s="756"/>
      <c r="T2" s="756"/>
    </row>
    <row r="3" spans="1:23" ht="14.25" customHeight="1">
      <c r="A3" s="757" t="s">
        <v>125</v>
      </c>
      <c r="B3" s="757"/>
      <c r="C3" s="757"/>
      <c r="D3" s="757"/>
      <c r="E3" s="757"/>
      <c r="F3" s="757"/>
      <c r="G3" s="757"/>
      <c r="H3" s="644"/>
      <c r="I3" s="644"/>
      <c r="J3" s="644"/>
      <c r="K3" s="644"/>
      <c r="L3" s="644"/>
      <c r="M3" s="644"/>
      <c r="N3" s="644"/>
      <c r="O3" s="644"/>
      <c r="P3" s="644"/>
      <c r="Q3" s="644"/>
      <c r="R3" s="644"/>
      <c r="S3" s="758" t="s">
        <v>78</v>
      </c>
      <c r="T3" s="758"/>
    </row>
    <row r="4" spans="1:23" ht="22.5" customHeight="1">
      <c r="A4" s="749" t="s">
        <v>98</v>
      </c>
      <c r="B4" s="749"/>
      <c r="C4" s="749"/>
      <c r="D4" s="748" t="s">
        <v>231</v>
      </c>
      <c r="E4" s="748" t="s">
        <v>157</v>
      </c>
      <c r="F4" s="753" t="s">
        <v>197</v>
      </c>
      <c r="G4" s="748" t="s">
        <v>159</v>
      </c>
      <c r="H4" s="748"/>
      <c r="I4" s="748"/>
      <c r="J4" s="748"/>
      <c r="K4" s="748"/>
      <c r="L4" s="748"/>
      <c r="M4" s="748"/>
      <c r="N4" s="748"/>
      <c r="O4" s="748"/>
      <c r="P4" s="748"/>
      <c r="Q4" s="748"/>
      <c r="R4" s="748" t="s">
        <v>162</v>
      </c>
      <c r="S4" s="748"/>
      <c r="T4" s="748"/>
    </row>
    <row r="5" spans="1:23" ht="14.25" customHeight="1">
      <c r="A5" s="749"/>
      <c r="B5" s="749"/>
      <c r="C5" s="749"/>
      <c r="D5" s="748"/>
      <c r="E5" s="748"/>
      <c r="F5" s="754"/>
      <c r="G5" s="748" t="s">
        <v>90</v>
      </c>
      <c r="H5" s="748" t="s">
        <v>232</v>
      </c>
      <c r="I5" s="748" t="s">
        <v>207</v>
      </c>
      <c r="J5" s="748" t="s">
        <v>208</v>
      </c>
      <c r="K5" s="748" t="s">
        <v>233</v>
      </c>
      <c r="L5" s="748" t="s">
        <v>234</v>
      </c>
      <c r="M5" s="748" t="s">
        <v>209</v>
      </c>
      <c r="N5" s="748" t="s">
        <v>235</v>
      </c>
      <c r="O5" s="748" t="s">
        <v>212</v>
      </c>
      <c r="P5" s="748" t="s">
        <v>236</v>
      </c>
      <c r="Q5" s="748" t="s">
        <v>237</v>
      </c>
      <c r="R5" s="748" t="s">
        <v>90</v>
      </c>
      <c r="S5" s="748" t="s">
        <v>238</v>
      </c>
      <c r="T5" s="748" t="s">
        <v>194</v>
      </c>
    </row>
    <row r="6" spans="1:23" ht="59.25" customHeight="1">
      <c r="A6" s="645" t="s">
        <v>101</v>
      </c>
      <c r="B6" s="645" t="s">
        <v>102</v>
      </c>
      <c r="C6" s="645" t="s">
        <v>103</v>
      </c>
      <c r="D6" s="748"/>
      <c r="E6" s="748"/>
      <c r="F6" s="755"/>
      <c r="G6" s="748"/>
      <c r="H6" s="748"/>
      <c r="I6" s="748"/>
      <c r="J6" s="748"/>
      <c r="K6" s="748"/>
      <c r="L6" s="748"/>
      <c r="M6" s="748"/>
      <c r="N6" s="748"/>
      <c r="O6" s="748"/>
      <c r="P6" s="748"/>
      <c r="Q6" s="748"/>
      <c r="R6" s="748"/>
      <c r="S6" s="748"/>
      <c r="T6" s="748"/>
    </row>
    <row r="7" spans="1:23" s="618" customFormat="1" ht="33.75" customHeight="1">
      <c r="A7" s="750" t="s">
        <v>81</v>
      </c>
      <c r="B7" s="751"/>
      <c r="C7" s="752"/>
      <c r="D7" s="532" t="s">
        <v>94</v>
      </c>
      <c r="E7" s="532" t="s">
        <v>104</v>
      </c>
      <c r="F7" s="615">
        <f>F8</f>
        <v>15336.174412401691</v>
      </c>
      <c r="G7" s="615">
        <f t="shared" ref="G7:Q7" si="0">G8</f>
        <v>185.58638781473329</v>
      </c>
      <c r="H7" s="615">
        <f t="shared" si="0"/>
        <v>19.18179931901749</v>
      </c>
      <c r="I7" s="615">
        <f t="shared" si="0"/>
        <v>6.7316765845953155</v>
      </c>
      <c r="J7" s="615">
        <f t="shared" si="0"/>
        <v>24.101881379102498</v>
      </c>
      <c r="K7" s="615">
        <f t="shared" si="0"/>
        <v>0</v>
      </c>
      <c r="L7" s="615">
        <f t="shared" si="0"/>
        <v>0</v>
      </c>
      <c r="M7" s="615">
        <f t="shared" si="0"/>
        <v>1.9530607685515744</v>
      </c>
      <c r="N7" s="615">
        <f t="shared" si="0"/>
        <v>0</v>
      </c>
      <c r="O7" s="615">
        <f t="shared" si="0"/>
        <v>0</v>
      </c>
      <c r="P7" s="615">
        <f t="shared" si="0"/>
        <v>59.607105501859287</v>
      </c>
      <c r="Q7" s="615">
        <f t="shared" si="0"/>
        <v>112.56839692786228</v>
      </c>
      <c r="R7" s="615">
        <f>S7+T7</f>
        <v>15150.588024586959</v>
      </c>
      <c r="S7" s="615"/>
      <c r="T7" s="643">
        <v>15150.588024586959</v>
      </c>
    </row>
    <row r="8" spans="1:23" s="528" customFormat="1">
      <c r="A8" s="613">
        <v>205</v>
      </c>
      <c r="B8" s="613"/>
      <c r="C8" s="613"/>
      <c r="D8" s="613"/>
      <c r="E8" s="614" t="s">
        <v>106</v>
      </c>
      <c r="F8" s="615">
        <f>F9+F11+F16+F18</f>
        <v>15336.174412401691</v>
      </c>
      <c r="G8" s="615">
        <f t="shared" ref="G8:Q8" si="1">G9+G11+G16+G18</f>
        <v>185.58638781473329</v>
      </c>
      <c r="H8" s="615">
        <f t="shared" si="1"/>
        <v>19.18179931901749</v>
      </c>
      <c r="I8" s="615">
        <f t="shared" si="1"/>
        <v>6.7316765845953155</v>
      </c>
      <c r="J8" s="615">
        <f t="shared" si="1"/>
        <v>24.101881379102498</v>
      </c>
      <c r="K8" s="615">
        <f t="shared" si="1"/>
        <v>0</v>
      </c>
      <c r="L8" s="615">
        <f t="shared" si="1"/>
        <v>0</v>
      </c>
      <c r="M8" s="615">
        <f t="shared" si="1"/>
        <v>1.9530607685515744</v>
      </c>
      <c r="N8" s="615">
        <f t="shared" si="1"/>
        <v>0</v>
      </c>
      <c r="O8" s="615">
        <f t="shared" si="1"/>
        <v>0</v>
      </c>
      <c r="P8" s="615">
        <f t="shared" si="1"/>
        <v>59.607105501859287</v>
      </c>
      <c r="Q8" s="615">
        <f t="shared" si="1"/>
        <v>112.56839692786228</v>
      </c>
      <c r="R8" s="615">
        <f t="shared" ref="R8:R19" si="2">S8+T8</f>
        <v>15150.588024586959</v>
      </c>
      <c r="S8" s="615"/>
      <c r="T8" s="640">
        <v>15150.588024586959</v>
      </c>
      <c r="U8" s="528" t="s">
        <v>110</v>
      </c>
      <c r="V8" s="637">
        <v>274.35000000000002</v>
      </c>
      <c r="W8" s="637"/>
    </row>
    <row r="9" spans="1:23" s="528" customFormat="1">
      <c r="A9" s="613">
        <v>205</v>
      </c>
      <c r="B9" s="613" t="s">
        <v>107</v>
      </c>
      <c r="C9" s="613"/>
      <c r="D9" s="613"/>
      <c r="E9" s="614" t="s">
        <v>108</v>
      </c>
      <c r="F9" s="615">
        <f>F10</f>
        <v>274.35000000000002</v>
      </c>
      <c r="G9" s="615">
        <f t="shared" ref="G9:Q9" si="3">G10</f>
        <v>4.2677352677803739</v>
      </c>
      <c r="H9" s="615">
        <f t="shared" si="3"/>
        <v>0.37066343799431373</v>
      </c>
      <c r="I9" s="615">
        <f t="shared" si="3"/>
        <v>0.12933132552089377</v>
      </c>
      <c r="J9" s="615">
        <f t="shared" si="3"/>
        <v>0.46</v>
      </c>
      <c r="K9" s="615">
        <f t="shared" si="3"/>
        <v>0</v>
      </c>
      <c r="L9" s="615">
        <f t="shared" si="3"/>
        <v>0</v>
      </c>
      <c r="M9" s="615">
        <f t="shared" si="3"/>
        <v>3.7740504265166903E-2</v>
      </c>
      <c r="N9" s="615">
        <f t="shared" si="3"/>
        <v>0</v>
      </c>
      <c r="O9" s="615">
        <f t="shared" si="3"/>
        <v>0</v>
      </c>
      <c r="P9" s="615">
        <f t="shared" si="3"/>
        <v>1.1299999999999999</v>
      </c>
      <c r="Q9" s="615">
        <f t="shared" si="3"/>
        <v>2.14</v>
      </c>
      <c r="R9" s="615">
        <f t="shared" si="2"/>
        <v>270.08226473221964</v>
      </c>
      <c r="S9" s="615"/>
      <c r="T9" s="640">
        <v>270.08226473221964</v>
      </c>
      <c r="U9" s="528" t="s">
        <v>220</v>
      </c>
      <c r="V9" s="637">
        <v>14345.803086719141</v>
      </c>
      <c r="W9" s="637"/>
    </row>
    <row r="10" spans="1:23">
      <c r="A10" s="641">
        <v>205</v>
      </c>
      <c r="B10" s="641" t="s">
        <v>107</v>
      </c>
      <c r="C10" s="641" t="s">
        <v>109</v>
      </c>
      <c r="D10" s="641" t="s">
        <v>94</v>
      </c>
      <c r="E10" s="642" t="s">
        <v>110</v>
      </c>
      <c r="F10" s="633">
        <f t="shared" ref="F10:F19" si="4">G10+R10</f>
        <v>274.35000000000002</v>
      </c>
      <c r="G10" s="633">
        <f t="shared" ref="G10:G19" si="5">SUM(H10:Q10)</f>
        <v>4.2677352677803739</v>
      </c>
      <c r="H10" s="633">
        <v>0.37066343799431373</v>
      </c>
      <c r="I10" s="633">
        <v>0.12933132552089377</v>
      </c>
      <c r="J10" s="633">
        <v>0.46</v>
      </c>
      <c r="K10" s="633">
        <v>0</v>
      </c>
      <c r="L10" s="633">
        <v>0</v>
      </c>
      <c r="M10" s="633">
        <v>3.7740504265166903E-2</v>
      </c>
      <c r="N10" s="633">
        <v>0</v>
      </c>
      <c r="O10" s="633">
        <v>0</v>
      </c>
      <c r="P10" s="633">
        <v>1.1299999999999999</v>
      </c>
      <c r="Q10" s="633">
        <v>2.14</v>
      </c>
      <c r="R10" s="633">
        <f t="shared" si="2"/>
        <v>270.08226473221964</v>
      </c>
      <c r="S10" s="633"/>
      <c r="T10" s="607">
        <v>270.08226473221964</v>
      </c>
      <c r="U10" s="603" t="s">
        <v>112</v>
      </c>
      <c r="V10" s="606">
        <v>1560.0024431894017</v>
      </c>
      <c r="W10" s="606"/>
    </row>
    <row r="11" spans="1:23" s="528" customFormat="1">
      <c r="A11" s="613">
        <v>205</v>
      </c>
      <c r="B11" s="613" t="s">
        <v>109</v>
      </c>
      <c r="C11" s="613"/>
      <c r="D11" s="613"/>
      <c r="E11" s="614" t="s">
        <v>111</v>
      </c>
      <c r="F11" s="615">
        <f t="shared" si="4"/>
        <v>14345.803086719141</v>
      </c>
      <c r="G11" s="615">
        <f t="shared" ref="G11" si="6">G12+G13+G14+G15</f>
        <v>169.28277188657961</v>
      </c>
      <c r="H11" s="615">
        <v>17.711587811883124</v>
      </c>
      <c r="I11" s="615">
        <v>6.2229847380602479</v>
      </c>
      <c r="J11" s="615">
        <v>22.263304850824461</v>
      </c>
      <c r="K11" s="615">
        <v>0</v>
      </c>
      <c r="L11" s="615">
        <v>0</v>
      </c>
      <c r="M11" s="615">
        <v>1.8033791940566108</v>
      </c>
      <c r="N11" s="615">
        <v>0</v>
      </c>
      <c r="O11" s="615">
        <v>0</v>
      </c>
      <c r="P11" s="615">
        <v>55.061361238432397</v>
      </c>
      <c r="Q11" s="615">
        <v>103.97389321222374</v>
      </c>
      <c r="R11" s="615">
        <f t="shared" si="2"/>
        <v>14176.520314832562</v>
      </c>
      <c r="S11" s="615"/>
      <c r="T11" s="640">
        <v>14176.520314832562</v>
      </c>
      <c r="U11" s="528" t="s">
        <v>113</v>
      </c>
      <c r="V11" s="637">
        <v>6101.6128336645925</v>
      </c>
      <c r="W11" s="637"/>
    </row>
    <row r="12" spans="1:23">
      <c r="A12" s="641">
        <v>205</v>
      </c>
      <c r="B12" s="641" t="s">
        <v>109</v>
      </c>
      <c r="C12" s="641" t="s">
        <v>107</v>
      </c>
      <c r="D12" s="641" t="s">
        <v>94</v>
      </c>
      <c r="E12" s="642" t="s">
        <v>112</v>
      </c>
      <c r="F12" s="633">
        <f t="shared" si="4"/>
        <v>1560.0024431894017</v>
      </c>
      <c r="G12" s="633">
        <f t="shared" si="5"/>
        <v>21.362774044119234</v>
      </c>
      <c r="H12" s="633">
        <v>2.93554772756602</v>
      </c>
      <c r="I12" s="633">
        <v>1.28</v>
      </c>
      <c r="J12" s="633">
        <v>2.4329658961017433</v>
      </c>
      <c r="K12" s="633">
        <v>0</v>
      </c>
      <c r="L12" s="633">
        <v>0</v>
      </c>
      <c r="M12" s="633">
        <v>0.19707586570269239</v>
      </c>
      <c r="N12" s="633">
        <v>0</v>
      </c>
      <c r="O12" s="633">
        <v>0</v>
      </c>
      <c r="P12" s="633">
        <v>6.017184554748777</v>
      </c>
      <c r="Q12" s="633">
        <v>8.5</v>
      </c>
      <c r="R12" s="633">
        <f t="shared" si="2"/>
        <v>1538.6396691452824</v>
      </c>
      <c r="S12" s="633"/>
      <c r="T12" s="607">
        <v>1538.6396691452824</v>
      </c>
      <c r="U12" s="603" t="s">
        <v>115</v>
      </c>
      <c r="V12" s="606">
        <v>3886.5608121557616</v>
      </c>
      <c r="W12" s="606">
        <v>1131.17</v>
      </c>
    </row>
    <row r="13" spans="1:23">
      <c r="A13" s="641">
        <v>205</v>
      </c>
      <c r="B13" s="641" t="s">
        <v>109</v>
      </c>
      <c r="C13" s="641" t="s">
        <v>109</v>
      </c>
      <c r="D13" s="641" t="s">
        <v>94</v>
      </c>
      <c r="E13" s="642" t="s">
        <v>113</v>
      </c>
      <c r="F13" s="633">
        <f t="shared" si="4"/>
        <v>6101.6128336645925</v>
      </c>
      <c r="G13" s="633">
        <f t="shared" si="5"/>
        <v>85.163677228218106</v>
      </c>
      <c r="H13" s="633">
        <v>6.2698307434881002</v>
      </c>
      <c r="I13" s="633">
        <v>2.4500000000000002</v>
      </c>
      <c r="J13" s="633">
        <v>10.25</v>
      </c>
      <c r="K13" s="633">
        <v>0</v>
      </c>
      <c r="L13" s="633">
        <v>0</v>
      </c>
      <c r="M13" s="633">
        <v>0.94384648473000965</v>
      </c>
      <c r="N13" s="633">
        <v>0</v>
      </c>
      <c r="O13" s="633">
        <v>0</v>
      </c>
      <c r="P13" s="633">
        <v>24</v>
      </c>
      <c r="Q13" s="633">
        <v>41.25</v>
      </c>
      <c r="R13" s="633">
        <f t="shared" si="2"/>
        <v>6016.4491564363743</v>
      </c>
      <c r="S13" s="633"/>
      <c r="T13" s="607">
        <v>6016.4491564363743</v>
      </c>
      <c r="U13" s="603" t="s">
        <v>117</v>
      </c>
      <c r="V13" s="606">
        <v>2797.6269977093862</v>
      </c>
      <c r="W13" s="606">
        <v>4741.87</v>
      </c>
    </row>
    <row r="14" spans="1:23">
      <c r="A14" s="641">
        <v>205</v>
      </c>
      <c r="B14" s="641" t="s">
        <v>109</v>
      </c>
      <c r="C14" s="641" t="s">
        <v>114</v>
      </c>
      <c r="D14" s="641" t="s">
        <v>94</v>
      </c>
      <c r="E14" s="642" t="s">
        <v>115</v>
      </c>
      <c r="F14" s="633">
        <f t="shared" si="4"/>
        <v>3886.5608121557616</v>
      </c>
      <c r="G14" s="633">
        <f t="shared" si="5"/>
        <v>31.120313563421742</v>
      </c>
      <c r="H14" s="633">
        <v>3.25</v>
      </c>
      <c r="I14" s="633">
        <v>1.0236950107937135</v>
      </c>
      <c r="J14" s="633">
        <v>4.1068747176152911</v>
      </c>
      <c r="K14" s="633">
        <v>0</v>
      </c>
      <c r="L14" s="633">
        <v>0</v>
      </c>
      <c r="M14" s="633">
        <v>0.33266635245621518</v>
      </c>
      <c r="N14" s="633">
        <v>0</v>
      </c>
      <c r="O14" s="633">
        <v>0</v>
      </c>
      <c r="P14" s="633">
        <v>10.157077482556524</v>
      </c>
      <c r="Q14" s="633">
        <v>12.25</v>
      </c>
      <c r="R14" s="633">
        <f t="shared" si="2"/>
        <v>3855.4404985923397</v>
      </c>
      <c r="S14" s="633"/>
      <c r="T14" s="607">
        <v>3855.4404985923397</v>
      </c>
      <c r="U14" s="603" t="s">
        <v>225</v>
      </c>
      <c r="V14" s="606">
        <v>598.51347519627882</v>
      </c>
      <c r="W14" s="606">
        <v>2837.4</v>
      </c>
    </row>
    <row r="15" spans="1:23">
      <c r="A15" s="641">
        <v>205</v>
      </c>
      <c r="B15" s="641" t="s">
        <v>109</v>
      </c>
      <c r="C15" s="641" t="s">
        <v>116</v>
      </c>
      <c r="D15" s="641" t="s">
        <v>94</v>
      </c>
      <c r="E15" s="642" t="s">
        <v>117</v>
      </c>
      <c r="F15" s="633">
        <f t="shared" si="4"/>
        <v>2797.6269977093862</v>
      </c>
      <c r="G15" s="633">
        <f t="shared" si="5"/>
        <v>31.636007050820524</v>
      </c>
      <c r="H15" s="633">
        <v>3.12</v>
      </c>
      <c r="I15" s="633">
        <v>1.014845288448615</v>
      </c>
      <c r="J15" s="633">
        <v>4.0713712712042156</v>
      </c>
      <c r="K15" s="633">
        <v>0</v>
      </c>
      <c r="L15" s="633">
        <v>0</v>
      </c>
      <c r="M15" s="633">
        <v>0.32979049116769371</v>
      </c>
      <c r="N15" s="633">
        <v>0</v>
      </c>
      <c r="O15" s="633">
        <v>0</v>
      </c>
      <c r="P15" s="633">
        <v>9.5</v>
      </c>
      <c r="Q15" s="633">
        <v>13.6</v>
      </c>
      <c r="R15" s="633">
        <f t="shared" si="2"/>
        <v>2765.9909906585658</v>
      </c>
      <c r="S15" s="633"/>
      <c r="T15" s="607">
        <v>2765.9909906585658</v>
      </c>
      <c r="U15" s="603" t="s">
        <v>119</v>
      </c>
      <c r="V15" s="606">
        <v>598.51347519627882</v>
      </c>
      <c r="W15" s="606">
        <v>1951.18</v>
      </c>
    </row>
    <row r="16" spans="1:23" s="528" customFormat="1">
      <c r="A16" s="613" t="s">
        <v>105</v>
      </c>
      <c r="B16" s="613" t="s">
        <v>114</v>
      </c>
      <c r="C16" s="613"/>
      <c r="D16" s="613"/>
      <c r="E16" s="614" t="s">
        <v>118</v>
      </c>
      <c r="F16" s="615">
        <f t="shared" si="4"/>
        <v>598.51347519627882</v>
      </c>
      <c r="G16" s="615">
        <f t="shared" ref="G16" si="7">G17</f>
        <v>9.9048290712017</v>
      </c>
      <c r="H16" s="615">
        <v>0.91715539641388233</v>
      </c>
      <c r="I16" s="615">
        <v>0.31586511461873057</v>
      </c>
      <c r="J16" s="615">
        <v>1.1496206047761102</v>
      </c>
      <c r="K16" s="615">
        <v>0</v>
      </c>
      <c r="L16" s="615">
        <v>0</v>
      </c>
      <c r="M16" s="615">
        <v>9.3372840697373546E-2</v>
      </c>
      <c r="N16" s="615">
        <v>0</v>
      </c>
      <c r="O16" s="615">
        <v>0</v>
      </c>
      <c r="P16" s="615">
        <v>2.8488151146956029</v>
      </c>
      <c r="Q16" s="615">
        <v>5.3837935073541683</v>
      </c>
      <c r="R16" s="615">
        <f t="shared" si="2"/>
        <v>588.60864612507714</v>
      </c>
      <c r="S16" s="615"/>
      <c r="T16" s="640">
        <v>588.60864612507714</v>
      </c>
      <c r="U16" s="528" t="s">
        <v>227</v>
      </c>
      <c r="V16" s="637">
        <v>117.50785048627023</v>
      </c>
      <c r="W16" s="637"/>
    </row>
    <row r="17" spans="1:23">
      <c r="A17" s="641" t="s">
        <v>105</v>
      </c>
      <c r="B17" s="641" t="s">
        <v>114</v>
      </c>
      <c r="C17" s="641" t="s">
        <v>109</v>
      </c>
      <c r="D17" s="641" t="s">
        <v>94</v>
      </c>
      <c r="E17" s="642" t="s">
        <v>119</v>
      </c>
      <c r="F17" s="633">
        <f t="shared" si="4"/>
        <v>598.51347519627882</v>
      </c>
      <c r="G17" s="633">
        <f t="shared" si="5"/>
        <v>9.9048290712017</v>
      </c>
      <c r="H17" s="633">
        <v>0.91715539641388233</v>
      </c>
      <c r="I17" s="633">
        <v>0.31586511461873057</v>
      </c>
      <c r="J17" s="633">
        <v>1.1496206047761102</v>
      </c>
      <c r="K17" s="633">
        <v>0</v>
      </c>
      <c r="L17" s="633">
        <v>0</v>
      </c>
      <c r="M17" s="633">
        <v>9.3372840697373546E-2</v>
      </c>
      <c r="N17" s="633">
        <v>0</v>
      </c>
      <c r="O17" s="633">
        <v>0</v>
      </c>
      <c r="P17" s="633">
        <v>2.8488151146956029</v>
      </c>
      <c r="Q17" s="633">
        <v>4.58</v>
      </c>
      <c r="R17" s="633">
        <f t="shared" si="2"/>
        <v>588.60864612507714</v>
      </c>
      <c r="S17" s="633"/>
      <c r="T17" s="607">
        <v>588.60864612507714</v>
      </c>
      <c r="U17" s="603" t="s">
        <v>122</v>
      </c>
      <c r="V17" s="606">
        <v>117.50785048627023</v>
      </c>
      <c r="W17" s="606"/>
    </row>
    <row r="18" spans="1:23" s="528" customFormat="1">
      <c r="A18" s="613" t="s">
        <v>105</v>
      </c>
      <c r="B18" s="613" t="s">
        <v>120</v>
      </c>
      <c r="C18" s="613"/>
      <c r="D18" s="613"/>
      <c r="E18" s="614" t="s">
        <v>121</v>
      </c>
      <c r="F18" s="615">
        <f t="shared" si="4"/>
        <v>117.50785048627023</v>
      </c>
      <c r="G18" s="615">
        <f t="shared" ref="G18" si="8">G19</f>
        <v>2.1310515891716038</v>
      </c>
      <c r="H18" s="615">
        <v>0.18239267272616888</v>
      </c>
      <c r="I18" s="615">
        <v>6.3495406395443918E-2</v>
      </c>
      <c r="J18" s="615">
        <v>0.22895592350192645</v>
      </c>
      <c r="K18" s="615">
        <v>0</v>
      </c>
      <c r="L18" s="615">
        <v>0</v>
      </c>
      <c r="M18" s="615">
        <v>1.8568229532423309E-2</v>
      </c>
      <c r="N18" s="615">
        <v>0</v>
      </c>
      <c r="O18" s="615">
        <v>0</v>
      </c>
      <c r="P18" s="615">
        <v>0.56692914873127986</v>
      </c>
      <c r="Q18" s="615">
        <v>1.0707102082843614</v>
      </c>
      <c r="R18" s="615">
        <f t="shared" si="2"/>
        <v>115.37679889709862</v>
      </c>
      <c r="S18" s="615"/>
      <c r="T18" s="640">
        <v>115.37679889709862</v>
      </c>
    </row>
    <row r="19" spans="1:23">
      <c r="A19" s="641" t="s">
        <v>105</v>
      </c>
      <c r="B19" s="641" t="s">
        <v>120</v>
      </c>
      <c r="C19" s="641" t="s">
        <v>107</v>
      </c>
      <c r="D19" s="641" t="s">
        <v>94</v>
      </c>
      <c r="E19" s="642" t="s">
        <v>122</v>
      </c>
      <c r="F19" s="633">
        <f t="shared" si="4"/>
        <v>117.50785048627023</v>
      </c>
      <c r="G19" s="633">
        <f t="shared" si="5"/>
        <v>2.1310515891716038</v>
      </c>
      <c r="H19" s="633">
        <v>0.18239267272616888</v>
      </c>
      <c r="I19" s="633">
        <v>6.3495406395443918E-2</v>
      </c>
      <c r="J19" s="633">
        <v>0.22895592350192645</v>
      </c>
      <c r="K19" s="633">
        <v>0</v>
      </c>
      <c r="L19" s="633">
        <v>0</v>
      </c>
      <c r="M19" s="633">
        <v>1.8568229532423309E-2</v>
      </c>
      <c r="N19" s="633">
        <v>0</v>
      </c>
      <c r="O19" s="633">
        <v>0</v>
      </c>
      <c r="P19" s="633">
        <v>0.56692914873127986</v>
      </c>
      <c r="Q19" s="633">
        <v>1.0707102082843614</v>
      </c>
      <c r="R19" s="633">
        <f t="shared" si="2"/>
        <v>115.37679889709862</v>
      </c>
      <c r="S19" s="633"/>
      <c r="T19" s="607">
        <v>115.37679889709862</v>
      </c>
    </row>
  </sheetData>
  <sheetProtection formatCells="0" formatColumns="0" formatRows="0"/>
  <mergeCells count="24">
    <mergeCell ref="A2:T2"/>
    <mergeCell ref="A3:G3"/>
    <mergeCell ref="S3:T3"/>
    <mergeCell ref="G4:Q4"/>
    <mergeCell ref="R4:T4"/>
    <mergeCell ref="A7:C7"/>
    <mergeCell ref="D4:D6"/>
    <mergeCell ref="E4:E6"/>
    <mergeCell ref="F4:F6"/>
    <mergeCell ref="G5:G6"/>
    <mergeCell ref="R5:R6"/>
    <mergeCell ref="S5:S6"/>
    <mergeCell ref="T5:T6"/>
    <mergeCell ref="A4:C5"/>
    <mergeCell ref="M5:M6"/>
    <mergeCell ref="N5:N6"/>
    <mergeCell ref="O5:O6"/>
    <mergeCell ref="P5:P6"/>
    <mergeCell ref="Q5:Q6"/>
    <mergeCell ref="H5:H6"/>
    <mergeCell ref="I5:I6"/>
    <mergeCell ref="J5:J6"/>
    <mergeCell ref="K5:K6"/>
    <mergeCell ref="L5:L6"/>
  </mergeCells>
  <phoneticPr fontId="36" type="noConversion"/>
  <printOptions horizontalCentered="1"/>
  <pageMargins left="0" right="0" top="0.78740157480314998" bottom="0.78740157480314998" header="0.39370078740157499" footer="0.39370078740157499"/>
  <pageSetup paperSize="9" scale="73" orientation="landscape" horizontalDpi="1200" verticalDpi="1200" r:id="rId1"/>
  <headerFooter scaleWithDoc="0" alignWithMargins="0">
    <oddFooter>&amp;C第 &amp;P 页，共 &amp;N 页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dimension ref="A1:L41"/>
  <sheetViews>
    <sheetView showGridLines="0" showZeros="0" zoomScale="115" zoomScaleNormal="115" workbookViewId="0">
      <selection activeCell="F11" sqref="F11:F20"/>
    </sheetView>
  </sheetViews>
  <sheetFormatPr defaultColWidth="6.875" defaultRowHeight="23.1" customHeight="1"/>
  <cols>
    <col min="1" max="1" width="6.5" style="402" customWidth="1"/>
    <col min="2" max="3" width="3.625" style="402" customWidth="1"/>
    <col min="4" max="4" width="8" style="402" customWidth="1"/>
    <col min="5" max="5" width="20.375" style="402" customWidth="1"/>
    <col min="6" max="6" width="12.625" style="402" customWidth="1"/>
    <col min="7" max="7" width="10.5" style="402" customWidth="1"/>
    <col min="8" max="8" width="7.125" style="402" customWidth="1"/>
    <col min="9" max="12" width="12.625" style="402" customWidth="1"/>
    <col min="13" max="16384" width="6.875" style="403"/>
  </cols>
  <sheetData>
    <row r="1" spans="1:12" ht="23.1" customHeight="1">
      <c r="L1" s="402" t="s">
        <v>239</v>
      </c>
    </row>
    <row r="2" spans="1:12" ht="23.1" customHeight="1">
      <c r="A2" s="768" t="s">
        <v>240</v>
      </c>
      <c r="B2" s="768"/>
      <c r="C2" s="768"/>
      <c r="D2" s="768"/>
      <c r="E2" s="768"/>
      <c r="F2" s="768"/>
      <c r="G2" s="768"/>
      <c r="H2" s="768"/>
      <c r="I2" s="768"/>
      <c r="J2" s="768"/>
      <c r="K2" s="768"/>
      <c r="L2" s="768"/>
    </row>
    <row r="3" spans="1:12" ht="23.1" customHeight="1">
      <c r="A3" s="725" t="s">
        <v>125</v>
      </c>
      <c r="B3" s="725"/>
      <c r="C3" s="725"/>
      <c r="D3" s="725"/>
      <c r="E3" s="725"/>
      <c r="F3" s="725"/>
      <c r="G3" s="725"/>
      <c r="K3" s="769" t="s">
        <v>78</v>
      </c>
      <c r="L3" s="769"/>
    </row>
    <row r="4" spans="1:12" ht="23.1" customHeight="1">
      <c r="A4" s="770" t="s">
        <v>98</v>
      </c>
      <c r="B4" s="770"/>
      <c r="C4" s="771"/>
      <c r="D4" s="760" t="s">
        <v>156</v>
      </c>
      <c r="E4" s="762" t="s">
        <v>99</v>
      </c>
      <c r="F4" s="760" t="s">
        <v>197</v>
      </c>
      <c r="G4" s="775" t="s">
        <v>241</v>
      </c>
      <c r="H4" s="760" t="s">
        <v>242</v>
      </c>
      <c r="I4" s="760" t="s">
        <v>243</v>
      </c>
      <c r="J4" s="760" t="s">
        <v>244</v>
      </c>
      <c r="K4" s="760" t="s">
        <v>245</v>
      </c>
      <c r="L4" s="760" t="s">
        <v>217</v>
      </c>
    </row>
    <row r="5" spans="1:12" ht="18" customHeight="1">
      <c r="A5" s="760" t="s">
        <v>101</v>
      </c>
      <c r="B5" s="767" t="s">
        <v>102</v>
      </c>
      <c r="C5" s="762" t="s">
        <v>103</v>
      </c>
      <c r="D5" s="760"/>
      <c r="E5" s="762"/>
      <c r="F5" s="760"/>
      <c r="G5" s="775"/>
      <c r="H5" s="760"/>
      <c r="I5" s="760"/>
      <c r="J5" s="760"/>
      <c r="K5" s="760"/>
      <c r="L5" s="760"/>
    </row>
    <row r="6" spans="1:12" ht="18" customHeight="1">
      <c r="A6" s="760"/>
      <c r="B6" s="767"/>
      <c r="C6" s="762"/>
      <c r="D6" s="760"/>
      <c r="E6" s="762"/>
      <c r="F6" s="760"/>
      <c r="G6" s="775"/>
      <c r="H6" s="760"/>
      <c r="I6" s="760"/>
      <c r="J6" s="760"/>
      <c r="K6" s="760"/>
      <c r="L6" s="760"/>
    </row>
    <row r="7" spans="1:12" ht="23.1" customHeight="1">
      <c r="A7" s="404" t="s">
        <v>93</v>
      </c>
      <c r="B7" s="404" t="s">
        <v>93</v>
      </c>
      <c r="C7" s="404" t="s">
        <v>93</v>
      </c>
      <c r="D7" s="404" t="s">
        <v>93</v>
      </c>
      <c r="E7" s="404" t="s">
        <v>93</v>
      </c>
      <c r="F7" s="404">
        <v>1</v>
      </c>
      <c r="G7" s="404">
        <v>2</v>
      </c>
      <c r="H7" s="404">
        <v>3</v>
      </c>
      <c r="I7" s="404">
        <v>4</v>
      </c>
      <c r="J7" s="404">
        <v>5</v>
      </c>
      <c r="K7" s="404">
        <v>6</v>
      </c>
      <c r="L7" s="404">
        <v>7</v>
      </c>
    </row>
    <row r="8" spans="1:12" s="399" customFormat="1" ht="37.5" customHeight="1">
      <c r="A8" s="772" t="s">
        <v>81</v>
      </c>
      <c r="B8" s="773"/>
      <c r="C8" s="774"/>
      <c r="D8" s="405" t="s">
        <v>94</v>
      </c>
      <c r="E8" s="117" t="s">
        <v>95</v>
      </c>
      <c r="F8" s="394">
        <f>F9</f>
        <v>15667.988944458002</v>
      </c>
      <c r="G8" s="394">
        <f t="shared" ref="G8:L8" si="0">G9</f>
        <v>160.89947331439919</v>
      </c>
      <c r="H8" s="394">
        <f t="shared" si="0"/>
        <v>0</v>
      </c>
      <c r="I8" s="394">
        <f t="shared" si="0"/>
        <v>12231.614741369165</v>
      </c>
      <c r="J8" s="394">
        <f t="shared" si="0"/>
        <v>21.039999999999996</v>
      </c>
      <c r="K8" s="394">
        <f t="shared" si="0"/>
        <v>1471.0342141764365</v>
      </c>
      <c r="L8" s="394">
        <f t="shared" si="0"/>
        <v>1783.4005155980012</v>
      </c>
    </row>
    <row r="9" spans="1:12" s="400" customFormat="1" ht="23.1" customHeight="1">
      <c r="A9" s="405">
        <v>205</v>
      </c>
      <c r="B9" s="405"/>
      <c r="C9" s="405"/>
      <c r="D9" s="405" t="s">
        <v>94</v>
      </c>
      <c r="E9" s="96" t="s">
        <v>106</v>
      </c>
      <c r="F9" s="394">
        <f>F10+F12+F17+F19</f>
        <v>15667.988944458002</v>
      </c>
      <c r="G9" s="394">
        <f t="shared" ref="G9:L9" si="1">G10+G12+G17+G19</f>
        <v>160.89947331439919</v>
      </c>
      <c r="H9" s="394">
        <f t="shared" si="1"/>
        <v>0</v>
      </c>
      <c r="I9" s="394">
        <f t="shared" si="1"/>
        <v>12231.614741369165</v>
      </c>
      <c r="J9" s="394">
        <f t="shared" si="1"/>
        <v>21.039999999999996</v>
      </c>
      <c r="K9" s="394">
        <f t="shared" si="1"/>
        <v>1471.0342141764365</v>
      </c>
      <c r="L9" s="394">
        <f t="shared" si="1"/>
        <v>1783.4005155980012</v>
      </c>
    </row>
    <row r="10" spans="1:12" s="400" customFormat="1" ht="23.1" customHeight="1">
      <c r="A10" s="405">
        <v>205</v>
      </c>
      <c r="B10" s="405" t="s">
        <v>107</v>
      </c>
      <c r="C10" s="405"/>
      <c r="D10" s="405" t="s">
        <v>94</v>
      </c>
      <c r="E10" s="96" t="s">
        <v>108</v>
      </c>
      <c r="F10" s="394">
        <f>F11</f>
        <v>496.56</v>
      </c>
      <c r="G10" s="394">
        <f t="shared" ref="G10:L10" si="2">G11</f>
        <v>4.97</v>
      </c>
      <c r="H10" s="394">
        <f t="shared" si="2"/>
        <v>0</v>
      </c>
      <c r="I10" s="394">
        <f t="shared" si="2"/>
        <v>381.17</v>
      </c>
      <c r="J10" s="394">
        <f t="shared" si="2"/>
        <v>0.65</v>
      </c>
      <c r="K10" s="394">
        <f t="shared" si="2"/>
        <v>45.52</v>
      </c>
      <c r="L10" s="394">
        <f t="shared" si="2"/>
        <v>64.25</v>
      </c>
    </row>
    <row r="11" spans="1:12" s="401" customFormat="1" ht="23.1" customHeight="1">
      <c r="A11" s="406">
        <v>205</v>
      </c>
      <c r="B11" s="406" t="s">
        <v>107</v>
      </c>
      <c r="C11" s="406" t="s">
        <v>109</v>
      </c>
      <c r="D11" s="406" t="s">
        <v>94</v>
      </c>
      <c r="E11" s="106" t="s">
        <v>110</v>
      </c>
      <c r="F11" s="396">
        <f>SUM(G11:L11)</f>
        <v>496.56</v>
      </c>
      <c r="G11" s="396">
        <v>4.97</v>
      </c>
      <c r="H11" s="396"/>
      <c r="I11" s="396">
        <v>381.17</v>
      </c>
      <c r="J11" s="396">
        <v>0.65</v>
      </c>
      <c r="K11" s="396">
        <v>45.52</v>
      </c>
      <c r="L11" s="396">
        <v>64.25</v>
      </c>
    </row>
    <row r="12" spans="1:12" s="647" customFormat="1" ht="23.1" customHeight="1">
      <c r="A12" s="646">
        <v>205</v>
      </c>
      <c r="B12" s="646" t="s">
        <v>109</v>
      </c>
      <c r="C12" s="646"/>
      <c r="D12" s="646"/>
      <c r="E12" s="524" t="s">
        <v>111</v>
      </c>
      <c r="F12" s="619">
        <f>SUM(F13+F14+F15+F16)</f>
        <v>14204.383585772073</v>
      </c>
      <c r="G12" s="619">
        <f t="shared" ref="G12:L12" si="3">SUM(G13+G14+G15+G16)</f>
        <v>146.26748143083196</v>
      </c>
      <c r="H12" s="619">
        <f t="shared" si="3"/>
        <v>0</v>
      </c>
      <c r="I12" s="619">
        <f t="shared" si="3"/>
        <v>11116.328588743239</v>
      </c>
      <c r="J12" s="619">
        <f t="shared" si="3"/>
        <v>19.189999999999998</v>
      </c>
      <c r="K12" s="619">
        <f t="shared" si="3"/>
        <v>1336.85</v>
      </c>
      <c r="L12" s="619">
        <f t="shared" si="3"/>
        <v>1585.7475155980012</v>
      </c>
    </row>
    <row r="13" spans="1:12" s="401" customFormat="1" ht="23.1" customHeight="1">
      <c r="A13" s="406">
        <v>205</v>
      </c>
      <c r="B13" s="406" t="s">
        <v>109</v>
      </c>
      <c r="C13" s="406" t="s">
        <v>107</v>
      </c>
      <c r="D13" s="406" t="s">
        <v>94</v>
      </c>
      <c r="E13" s="106" t="s">
        <v>112</v>
      </c>
      <c r="F13" s="396">
        <f>SUM(G13:L13)</f>
        <v>486.56445493880233</v>
      </c>
      <c r="G13" s="396">
        <v>4.8755827143610704</v>
      </c>
      <c r="H13" s="396"/>
      <c r="I13" s="396">
        <v>370.54428629144098</v>
      </c>
      <c r="J13" s="396">
        <v>0.63</v>
      </c>
      <c r="K13" s="396">
        <v>43.2</v>
      </c>
      <c r="L13" s="396">
        <v>67.314585933000302</v>
      </c>
    </row>
    <row r="14" spans="1:12" s="401" customFormat="1" ht="23.1" customHeight="1">
      <c r="A14" s="406">
        <v>205</v>
      </c>
      <c r="B14" s="406" t="s">
        <v>109</v>
      </c>
      <c r="C14" s="406" t="s">
        <v>109</v>
      </c>
      <c r="D14" s="406" t="s">
        <v>94</v>
      </c>
      <c r="E14" s="106" t="s">
        <v>113</v>
      </c>
      <c r="F14" s="396">
        <f t="shared" ref="F14:F16" si="4">SUM(G14:L14)</f>
        <v>2538.8822746940164</v>
      </c>
      <c r="G14" s="396">
        <v>24.377913571805301</v>
      </c>
      <c r="H14" s="396"/>
      <c r="I14" s="396">
        <v>1852.72143145721</v>
      </c>
      <c r="J14" s="396">
        <v>3.21</v>
      </c>
      <c r="K14" s="396">
        <v>222</v>
      </c>
      <c r="L14" s="396">
        <v>436.57292966500103</v>
      </c>
    </row>
    <row r="15" spans="1:12" s="401" customFormat="1" ht="23.1" customHeight="1">
      <c r="A15" s="406">
        <v>205</v>
      </c>
      <c r="B15" s="406" t="s">
        <v>109</v>
      </c>
      <c r="C15" s="406" t="s">
        <v>114</v>
      </c>
      <c r="D15" s="406" t="s">
        <v>94</v>
      </c>
      <c r="E15" s="106" t="s">
        <v>115</v>
      </c>
      <c r="F15" s="396">
        <f t="shared" si="4"/>
        <v>4296.4988210522197</v>
      </c>
      <c r="G15" s="396">
        <v>43.880244429249601</v>
      </c>
      <c r="H15" s="396"/>
      <c r="I15" s="396">
        <v>3334.8985766229698</v>
      </c>
      <c r="J15" s="396">
        <v>5.74</v>
      </c>
      <c r="K15" s="396">
        <v>410.15</v>
      </c>
      <c r="L15" s="396">
        <v>501.83</v>
      </c>
    </row>
    <row r="16" spans="1:12" s="401" customFormat="1" ht="23.1" customHeight="1">
      <c r="A16" s="406">
        <v>205</v>
      </c>
      <c r="B16" s="406" t="s">
        <v>109</v>
      </c>
      <c r="C16" s="406" t="s">
        <v>116</v>
      </c>
      <c r="D16" s="406" t="s">
        <v>94</v>
      </c>
      <c r="E16" s="106" t="s">
        <v>117</v>
      </c>
      <c r="F16" s="396">
        <f t="shared" si="4"/>
        <v>6882.4380350870351</v>
      </c>
      <c r="G16" s="396">
        <v>73.133740715415996</v>
      </c>
      <c r="H16" s="396"/>
      <c r="I16" s="396">
        <v>5558.1642943716197</v>
      </c>
      <c r="J16" s="396">
        <v>9.61</v>
      </c>
      <c r="K16" s="396">
        <v>661.5</v>
      </c>
      <c r="L16" s="396">
        <v>580.03</v>
      </c>
    </row>
    <row r="17" spans="1:12" s="647" customFormat="1" ht="23.1" customHeight="1">
      <c r="A17" s="646" t="s">
        <v>105</v>
      </c>
      <c r="B17" s="646" t="s">
        <v>114</v>
      </c>
      <c r="C17" s="646"/>
      <c r="D17" s="646" t="s">
        <v>94</v>
      </c>
      <c r="E17" s="524" t="s">
        <v>118</v>
      </c>
      <c r="F17" s="619">
        <f t="shared" ref="F17:F20" si="5">SUM(G17:L17)</f>
        <v>806.04190403097573</v>
      </c>
      <c r="G17" s="619">
        <v>8.0516599029727001</v>
      </c>
      <c r="H17" s="619">
        <v>0</v>
      </c>
      <c r="I17" s="619">
        <v>611.92615262592506</v>
      </c>
      <c r="J17" s="619">
        <v>1.02</v>
      </c>
      <c r="K17" s="619">
        <v>73.874091502078002</v>
      </c>
      <c r="L17" s="619">
        <v>111.17</v>
      </c>
    </row>
    <row r="18" spans="1:12" s="401" customFormat="1" ht="23.1" customHeight="1">
      <c r="A18" s="406" t="s">
        <v>105</v>
      </c>
      <c r="B18" s="406" t="s">
        <v>114</v>
      </c>
      <c r="C18" s="406" t="s">
        <v>109</v>
      </c>
      <c r="D18" s="406" t="s">
        <v>94</v>
      </c>
      <c r="E18" s="106" t="s">
        <v>119</v>
      </c>
      <c r="F18" s="396">
        <f t="shared" si="5"/>
        <v>806.04190403097573</v>
      </c>
      <c r="G18" s="396">
        <v>8.0516599029727001</v>
      </c>
      <c r="H18" s="396"/>
      <c r="I18" s="396">
        <v>611.92615262592506</v>
      </c>
      <c r="J18" s="396">
        <v>1.02</v>
      </c>
      <c r="K18" s="396">
        <v>73.874091502078002</v>
      </c>
      <c r="L18" s="396">
        <v>111.17</v>
      </c>
    </row>
    <row r="19" spans="1:12" s="647" customFormat="1" ht="23.1" customHeight="1">
      <c r="A19" s="646" t="s">
        <v>105</v>
      </c>
      <c r="B19" s="646" t="s">
        <v>120</v>
      </c>
      <c r="C19" s="646"/>
      <c r="D19" s="646" t="s">
        <v>94</v>
      </c>
      <c r="E19" s="524" t="s">
        <v>121</v>
      </c>
      <c r="F19" s="619">
        <f t="shared" si="5"/>
        <v>161.00345465495326</v>
      </c>
      <c r="G19" s="619">
        <v>1.61033198059454</v>
      </c>
      <c r="H19" s="619">
        <v>0</v>
      </c>
      <c r="I19" s="619">
        <v>122.19</v>
      </c>
      <c r="J19" s="619">
        <v>0.18</v>
      </c>
      <c r="K19" s="619">
        <v>14.790122674358701</v>
      </c>
      <c r="L19" s="619">
        <v>22.233000000000001</v>
      </c>
    </row>
    <row r="20" spans="1:12" s="401" customFormat="1" ht="23.1" customHeight="1">
      <c r="A20" s="406" t="s">
        <v>105</v>
      </c>
      <c r="B20" s="406" t="s">
        <v>120</v>
      </c>
      <c r="C20" s="406" t="s">
        <v>107</v>
      </c>
      <c r="D20" s="406" t="s">
        <v>94</v>
      </c>
      <c r="E20" s="106" t="s">
        <v>122</v>
      </c>
      <c r="F20" s="396">
        <f t="shared" si="5"/>
        <v>161.00345465495326</v>
      </c>
      <c r="G20" s="396">
        <v>1.61033198059454</v>
      </c>
      <c r="H20" s="396"/>
      <c r="I20" s="396">
        <v>122.19</v>
      </c>
      <c r="J20" s="396">
        <v>0.18</v>
      </c>
      <c r="K20" s="396">
        <v>14.790122674358701</v>
      </c>
      <c r="L20" s="396">
        <v>22.233000000000001</v>
      </c>
    </row>
    <row r="22" spans="1:12" ht="23.1" hidden="1" customHeight="1">
      <c r="A22" s="406"/>
      <c r="B22" s="406"/>
      <c r="C22" s="406"/>
      <c r="D22" s="406"/>
      <c r="E22" s="406">
        <v>16030.47</v>
      </c>
      <c r="F22" s="406"/>
      <c r="G22" s="406"/>
      <c r="H22" s="406"/>
      <c r="I22" s="406"/>
      <c r="J22" s="406"/>
      <c r="K22" s="406"/>
      <c r="L22" s="406"/>
    </row>
    <row r="23" spans="1:12" ht="23.1" hidden="1" customHeight="1">
      <c r="A23" s="763" t="s">
        <v>98</v>
      </c>
      <c r="B23" s="763"/>
      <c r="C23" s="763"/>
      <c r="D23" s="759" t="s">
        <v>156</v>
      </c>
      <c r="E23" s="759" t="s">
        <v>99</v>
      </c>
      <c r="F23" s="759" t="s">
        <v>197</v>
      </c>
      <c r="G23" s="761" t="s">
        <v>241</v>
      </c>
      <c r="H23" s="759" t="s">
        <v>242</v>
      </c>
      <c r="I23" s="759" t="s">
        <v>243</v>
      </c>
      <c r="J23" s="759" t="s">
        <v>244</v>
      </c>
      <c r="K23" s="759" t="s">
        <v>245</v>
      </c>
      <c r="L23" s="759" t="s">
        <v>217</v>
      </c>
    </row>
    <row r="24" spans="1:12" ht="23.1" hidden="1" customHeight="1">
      <c r="A24" s="759" t="s">
        <v>101</v>
      </c>
      <c r="B24" s="759" t="s">
        <v>102</v>
      </c>
      <c r="C24" s="759" t="s">
        <v>103</v>
      </c>
      <c r="D24" s="759"/>
      <c r="E24" s="759"/>
      <c r="F24" s="759"/>
      <c r="G24" s="761"/>
      <c r="H24" s="759"/>
      <c r="I24" s="759"/>
      <c r="J24" s="759"/>
      <c r="K24" s="759"/>
      <c r="L24" s="759"/>
    </row>
    <row r="25" spans="1:12" ht="23.1" hidden="1" customHeight="1">
      <c r="A25" s="759"/>
      <c r="B25" s="759"/>
      <c r="C25" s="759"/>
      <c r="D25" s="759"/>
      <c r="E25" s="759"/>
      <c r="F25" s="759"/>
      <c r="G25" s="761"/>
      <c r="H25" s="759"/>
      <c r="I25" s="759"/>
      <c r="J25" s="759"/>
      <c r="K25" s="759"/>
      <c r="L25" s="759"/>
    </row>
    <row r="26" spans="1:12" ht="23.1" hidden="1" customHeight="1">
      <c r="A26" s="227" t="s">
        <v>93</v>
      </c>
      <c r="B26" s="227" t="s">
        <v>93</v>
      </c>
      <c r="C26" s="227" t="s">
        <v>93</v>
      </c>
      <c r="D26" s="227" t="s">
        <v>93</v>
      </c>
      <c r="E26" s="227" t="s">
        <v>93</v>
      </c>
      <c r="F26" s="227">
        <v>1</v>
      </c>
      <c r="G26" s="226">
        <v>2</v>
      </c>
      <c r="H26" s="226">
        <v>3</v>
      </c>
      <c r="I26" s="226">
        <v>4</v>
      </c>
      <c r="J26" s="227">
        <v>5</v>
      </c>
      <c r="K26" s="227"/>
      <c r="L26" s="227">
        <v>6</v>
      </c>
    </row>
    <row r="27" spans="1:12" ht="23.1" hidden="1" customHeight="1">
      <c r="A27" s="764" t="s">
        <v>81</v>
      </c>
      <c r="B27" s="765"/>
      <c r="C27" s="766"/>
      <c r="D27" s="142" t="s">
        <v>94</v>
      </c>
      <c r="E27" s="228" t="s">
        <v>104</v>
      </c>
      <c r="F27" s="229">
        <f>SUM(G27:L27)</f>
        <v>16103.316541955201</v>
      </c>
      <c r="G27" s="229">
        <f>G28</f>
        <v>160.89947331439899</v>
      </c>
      <c r="H27" s="229"/>
      <c r="I27" s="229">
        <f>I28</f>
        <v>12231.809971894299</v>
      </c>
      <c r="J27" s="229">
        <f>J28</f>
        <v>21.292349590659601</v>
      </c>
      <c r="K27" s="229">
        <f>K28</f>
        <v>1478.5879581608101</v>
      </c>
      <c r="L27" s="229">
        <f>L28</f>
        <v>2210.7267889949999</v>
      </c>
    </row>
    <row r="28" spans="1:12" ht="23.1" hidden="1" customHeight="1">
      <c r="A28" s="118">
        <v>205</v>
      </c>
      <c r="B28" s="118"/>
      <c r="C28" s="119"/>
      <c r="D28" s="120" t="s">
        <v>94</v>
      </c>
      <c r="E28" s="96" t="s">
        <v>106</v>
      </c>
      <c r="F28" s="229">
        <f>SUM(G28:L28)</f>
        <v>16103.316541955201</v>
      </c>
      <c r="G28" s="229">
        <f>G29+G31+G36+G38</f>
        <v>160.89947331439899</v>
      </c>
      <c r="H28" s="229"/>
      <c r="I28" s="229">
        <f>I29+I31+I36+I38</f>
        <v>12231.809971894299</v>
      </c>
      <c r="J28" s="229">
        <f>J29+J31+J36+J38</f>
        <v>21.292349590659601</v>
      </c>
      <c r="K28" s="229">
        <f>K29+K31+K36+K38</f>
        <v>1478.5879581608101</v>
      </c>
      <c r="L28" s="229">
        <f>L29+L31+L36+L38</f>
        <v>2210.7267889949999</v>
      </c>
    </row>
    <row r="29" spans="1:12" ht="23.1" hidden="1" customHeight="1">
      <c r="A29" s="118">
        <v>205</v>
      </c>
      <c r="B29" s="118" t="s">
        <v>107</v>
      </c>
      <c r="C29" s="119"/>
      <c r="D29" s="120" t="s">
        <v>94</v>
      </c>
      <c r="E29" s="96" t="s">
        <v>108</v>
      </c>
      <c r="F29" s="229">
        <f>SUM(G29:L29)</f>
        <v>502.11</v>
      </c>
      <c r="G29" s="229">
        <f>G30</f>
        <v>4.97</v>
      </c>
      <c r="H29" s="229">
        <f t="shared" ref="H29:L29" si="6">H30</f>
        <v>0</v>
      </c>
      <c r="I29" s="229">
        <f t="shared" si="6"/>
        <v>381.17</v>
      </c>
      <c r="J29" s="229">
        <f t="shared" si="6"/>
        <v>0.66</v>
      </c>
      <c r="K29" s="229">
        <f t="shared" si="6"/>
        <v>46.06</v>
      </c>
      <c r="L29" s="229">
        <f t="shared" si="6"/>
        <v>69.25</v>
      </c>
    </row>
    <row r="30" spans="1:12" ht="23.1" hidden="1" customHeight="1">
      <c r="A30" s="123">
        <v>205</v>
      </c>
      <c r="B30" s="123" t="s">
        <v>107</v>
      </c>
      <c r="C30" s="124" t="s">
        <v>246</v>
      </c>
      <c r="D30" s="125" t="s">
        <v>94</v>
      </c>
      <c r="E30" s="106" t="s">
        <v>247</v>
      </c>
      <c r="F30" s="230">
        <f>SUM(G30:L30)</f>
        <v>502.11</v>
      </c>
      <c r="G30" s="230">
        <v>4.97</v>
      </c>
      <c r="H30" s="230"/>
      <c r="I30" s="230">
        <v>381.17</v>
      </c>
      <c r="J30" s="230">
        <v>0.66</v>
      </c>
      <c r="K30" s="230">
        <v>46.06</v>
      </c>
      <c r="L30" s="230">
        <v>69.25</v>
      </c>
    </row>
    <row r="31" spans="1:12" ht="23.1" hidden="1" customHeight="1">
      <c r="A31" s="118">
        <v>205</v>
      </c>
      <c r="B31" s="118" t="s">
        <v>109</v>
      </c>
      <c r="C31" s="119"/>
      <c r="D31" s="120" t="s">
        <v>94</v>
      </c>
      <c r="E31" s="96" t="s">
        <v>111</v>
      </c>
      <c r="F31" s="229">
        <f t="shared" ref="F31:F39" si="7">SUM(G31:L31)</f>
        <v>14633.892186016499</v>
      </c>
      <c r="G31" s="229">
        <f>SUM(G32:G35)</f>
        <v>146.26748143083199</v>
      </c>
      <c r="H31" s="229">
        <f t="shared" ref="H31:L31" si="8">SUM(H32:H35)</f>
        <v>0</v>
      </c>
      <c r="I31" s="229">
        <f t="shared" si="8"/>
        <v>11116.328588743199</v>
      </c>
      <c r="J31" s="229">
        <f t="shared" si="8"/>
        <v>19.353582863088299</v>
      </c>
      <c r="K31" s="229">
        <f t="shared" si="8"/>
        <v>1343.8637439843801</v>
      </c>
      <c r="L31" s="229">
        <f t="shared" si="8"/>
        <v>2008.078788995</v>
      </c>
    </row>
    <row r="32" spans="1:12" ht="23.1" hidden="1" customHeight="1">
      <c r="A32" s="123">
        <v>205</v>
      </c>
      <c r="B32" s="123" t="s">
        <v>109</v>
      </c>
      <c r="C32" s="124" t="s">
        <v>107</v>
      </c>
      <c r="D32" s="125" t="s">
        <v>94</v>
      </c>
      <c r="E32" s="106" t="s">
        <v>248</v>
      </c>
      <c r="F32" s="230">
        <f t="shared" si="7"/>
        <v>488.17503250038499</v>
      </c>
      <c r="G32" s="230">
        <v>4.8755827143610704</v>
      </c>
      <c r="H32" s="230"/>
      <c r="I32" s="230">
        <v>370.54428629144098</v>
      </c>
      <c r="J32" s="230">
        <v>0.64511942876960904</v>
      </c>
      <c r="K32" s="230">
        <v>44.795458132812499</v>
      </c>
      <c r="L32" s="230">
        <v>67.314585933000302</v>
      </c>
    </row>
    <row r="33" spans="1:12" ht="23.1" hidden="1" customHeight="1">
      <c r="A33" s="123">
        <v>205</v>
      </c>
      <c r="B33" s="123" t="s">
        <v>109</v>
      </c>
      <c r="C33" s="124" t="s">
        <v>109</v>
      </c>
      <c r="D33" s="125" t="s">
        <v>94</v>
      </c>
      <c r="E33" s="106" t="s">
        <v>249</v>
      </c>
      <c r="F33" s="230">
        <f t="shared" si="7"/>
        <v>2440.8751625019199</v>
      </c>
      <c r="G33" s="230">
        <v>24.377913571805301</v>
      </c>
      <c r="H33" s="230"/>
      <c r="I33" s="230">
        <v>1852.72143145721</v>
      </c>
      <c r="J33" s="230">
        <v>3.22559714384805</v>
      </c>
      <c r="K33" s="230">
        <v>223.97729066406299</v>
      </c>
      <c r="L33" s="230">
        <v>336.57292966500103</v>
      </c>
    </row>
    <row r="34" spans="1:12" ht="23.1" hidden="1" customHeight="1">
      <c r="A34" s="123">
        <v>205</v>
      </c>
      <c r="B34" s="123" t="s">
        <v>109</v>
      </c>
      <c r="C34" s="124" t="s">
        <v>114</v>
      </c>
      <c r="D34" s="125" t="s">
        <v>94</v>
      </c>
      <c r="E34" s="106" t="s">
        <v>250</v>
      </c>
      <c r="F34" s="230">
        <f t="shared" si="7"/>
        <v>4393.5752925034603</v>
      </c>
      <c r="G34" s="230">
        <v>43.880244429249601</v>
      </c>
      <c r="H34" s="230"/>
      <c r="I34" s="230">
        <v>3334.8985766229698</v>
      </c>
      <c r="J34" s="230">
        <v>5.8060748589264897</v>
      </c>
      <c r="K34" s="230">
        <v>403.15912319531299</v>
      </c>
      <c r="L34" s="230">
        <v>605.83127339700297</v>
      </c>
    </row>
    <row r="35" spans="1:12" ht="23.1" hidden="1" customHeight="1">
      <c r="A35" s="123">
        <v>205</v>
      </c>
      <c r="B35" s="123" t="s">
        <v>109</v>
      </c>
      <c r="C35" s="124" t="s">
        <v>116</v>
      </c>
      <c r="D35" s="125" t="s">
        <v>94</v>
      </c>
      <c r="E35" s="106" t="s">
        <v>251</v>
      </c>
      <c r="F35" s="230">
        <f t="shared" si="7"/>
        <v>7311.2666985107699</v>
      </c>
      <c r="G35" s="230">
        <v>73.133740715415996</v>
      </c>
      <c r="H35" s="230"/>
      <c r="I35" s="230">
        <v>5558.1642943716197</v>
      </c>
      <c r="J35" s="230">
        <v>9.6767914315441406</v>
      </c>
      <c r="K35" s="230">
        <v>671.93187199218801</v>
      </c>
      <c r="L35" s="230">
        <v>998.36</v>
      </c>
    </row>
    <row r="36" spans="1:12" ht="23.1" hidden="1" customHeight="1">
      <c r="A36" s="118" t="s">
        <v>105</v>
      </c>
      <c r="B36" s="118" t="s">
        <v>114</v>
      </c>
      <c r="C36" s="119"/>
      <c r="D36" s="120" t="s">
        <v>94</v>
      </c>
      <c r="E36" s="96" t="s">
        <v>118</v>
      </c>
      <c r="F36" s="229">
        <f t="shared" si="7"/>
        <v>806.08267990416596</v>
      </c>
      <c r="G36" s="229">
        <f>G37</f>
        <v>8.0516599029727001</v>
      </c>
      <c r="H36" s="229">
        <f t="shared" ref="H36:L36" si="9">H37</f>
        <v>0</v>
      </c>
      <c r="I36" s="229">
        <f t="shared" si="9"/>
        <v>611.92615262592506</v>
      </c>
      <c r="J36" s="229">
        <f t="shared" si="9"/>
        <v>1.0657758731902101</v>
      </c>
      <c r="K36" s="229">
        <f t="shared" si="9"/>
        <v>73.874091502078002</v>
      </c>
      <c r="L36" s="229">
        <f t="shared" si="9"/>
        <v>111.16500000000001</v>
      </c>
    </row>
    <row r="37" spans="1:12" ht="23.1" hidden="1" customHeight="1">
      <c r="A37" s="123" t="s">
        <v>147</v>
      </c>
      <c r="B37" s="123" t="s">
        <v>148</v>
      </c>
      <c r="C37" s="124" t="s">
        <v>246</v>
      </c>
      <c r="D37" s="125" t="s">
        <v>94</v>
      </c>
      <c r="E37" s="106" t="s">
        <v>252</v>
      </c>
      <c r="F37" s="230">
        <f t="shared" si="7"/>
        <v>806.08267990416596</v>
      </c>
      <c r="G37" s="230">
        <v>8.0516599029727001</v>
      </c>
      <c r="H37" s="230"/>
      <c r="I37" s="230">
        <v>611.92615262592506</v>
      </c>
      <c r="J37" s="230">
        <v>1.0657758731902101</v>
      </c>
      <c r="K37" s="230">
        <v>73.874091502078002</v>
      </c>
      <c r="L37" s="230">
        <v>111.16500000000001</v>
      </c>
    </row>
    <row r="38" spans="1:12" ht="23.1" hidden="1" customHeight="1">
      <c r="A38" s="118" t="s">
        <v>105</v>
      </c>
      <c r="B38" s="118" t="s">
        <v>120</v>
      </c>
      <c r="C38" s="119"/>
      <c r="D38" s="120" t="s">
        <v>94</v>
      </c>
      <c r="E38" s="96" t="s">
        <v>121</v>
      </c>
      <c r="F38" s="229">
        <f t="shared" si="7"/>
        <v>161.23167603451901</v>
      </c>
      <c r="G38" s="229">
        <f>G39</f>
        <v>1.61033198059454</v>
      </c>
      <c r="H38" s="229">
        <f t="shared" ref="H38:I38" si="10">H39</f>
        <v>0</v>
      </c>
      <c r="I38" s="229">
        <f t="shared" si="10"/>
        <v>122.38523052518499</v>
      </c>
      <c r="J38" s="229">
        <f t="shared" ref="J38:L38" si="11">J39</f>
        <v>0.21299085438111001</v>
      </c>
      <c r="K38" s="229">
        <f t="shared" si="11"/>
        <v>14.790122674358701</v>
      </c>
      <c r="L38" s="229">
        <f t="shared" si="11"/>
        <v>22.233000000000001</v>
      </c>
    </row>
    <row r="39" spans="1:12" ht="23.1" hidden="1" customHeight="1">
      <c r="A39" s="123" t="s">
        <v>105</v>
      </c>
      <c r="B39" s="123" t="s">
        <v>150</v>
      </c>
      <c r="C39" s="124" t="s">
        <v>253</v>
      </c>
      <c r="D39" s="125" t="s">
        <v>94</v>
      </c>
      <c r="E39" s="106" t="s">
        <v>254</v>
      </c>
      <c r="F39" s="230">
        <f t="shared" si="7"/>
        <v>161.23167603451901</v>
      </c>
      <c r="G39" s="230">
        <v>1.61033198059454</v>
      </c>
      <c r="H39" s="230"/>
      <c r="I39" s="230">
        <v>122.38523052518499</v>
      </c>
      <c r="J39" s="230">
        <v>0.21299085438111001</v>
      </c>
      <c r="K39" s="230">
        <v>14.790122674358701</v>
      </c>
      <c r="L39" s="230">
        <v>22.233000000000001</v>
      </c>
    </row>
    <row r="40" spans="1:12" ht="23.1" hidden="1" customHeight="1">
      <c r="A40" s="406"/>
      <c r="B40" s="406"/>
      <c r="C40" s="406"/>
      <c r="D40" s="406"/>
      <c r="E40" s="406"/>
      <c r="F40" s="406"/>
      <c r="G40" s="406"/>
      <c r="H40" s="406"/>
      <c r="I40" s="406"/>
      <c r="J40" s="406"/>
      <c r="K40" s="406"/>
      <c r="L40" s="406"/>
    </row>
    <row r="41" spans="1:12" ht="23.1" hidden="1" customHeight="1">
      <c r="A41" s="406"/>
      <c r="B41" s="406"/>
      <c r="C41" s="406"/>
      <c r="D41" s="406"/>
      <c r="E41" s="406"/>
      <c r="F41" s="406"/>
      <c r="G41" s="406"/>
      <c r="H41" s="406"/>
      <c r="I41" s="406"/>
      <c r="J41" s="406"/>
      <c r="K41" s="406"/>
      <c r="L41" s="406"/>
    </row>
  </sheetData>
  <sheetProtection formatCells="0" formatColumns="0" formatRows="0"/>
  <mergeCells count="31">
    <mergeCell ref="A2:L2"/>
    <mergeCell ref="A3:G3"/>
    <mergeCell ref="K3:L3"/>
    <mergeCell ref="A4:C4"/>
    <mergeCell ref="A8:C8"/>
    <mergeCell ref="D4:D6"/>
    <mergeCell ref="G4:G6"/>
    <mergeCell ref="J4:J6"/>
    <mergeCell ref="A23:C23"/>
    <mergeCell ref="A27:C27"/>
    <mergeCell ref="A5:A6"/>
    <mergeCell ref="A24:A25"/>
    <mergeCell ref="B5:B6"/>
    <mergeCell ref="B24:B25"/>
    <mergeCell ref="C5:C6"/>
    <mergeCell ref="C24:C25"/>
    <mergeCell ref="D23:D25"/>
    <mergeCell ref="E4:E6"/>
    <mergeCell ref="E23:E25"/>
    <mergeCell ref="F4:F6"/>
    <mergeCell ref="F23:F25"/>
    <mergeCell ref="G23:G25"/>
    <mergeCell ref="H4:H6"/>
    <mergeCell ref="H23:H25"/>
    <mergeCell ref="I4:I6"/>
    <mergeCell ref="I23:I25"/>
    <mergeCell ref="J23:J25"/>
    <mergeCell ref="K4:K6"/>
    <mergeCell ref="K23:K25"/>
    <mergeCell ref="L4:L6"/>
    <mergeCell ref="L23:L25"/>
  </mergeCells>
  <phoneticPr fontId="36" type="noConversion"/>
  <printOptions horizontalCentered="1"/>
  <pageMargins left="0.35433070866141703" right="0.35433070866141703" top="0.78740157480314998" bottom="0.78740157480314998" header="0.39370078740157499" footer="0.39370078740157499"/>
  <pageSetup paperSize="9" orientation="landscape" horizontalDpi="1200" verticalDpi="1200"/>
  <headerFooter scaleWithDoc="0" alignWithMargins="0">
    <oddFooter>&amp;C第 &amp;P 页，共 &amp;N 页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20"/>
  <sheetViews>
    <sheetView showGridLines="0" showZeros="0" zoomScaleNormal="100" workbookViewId="0">
      <selection activeCell="S1" sqref="S1:W1048576"/>
    </sheetView>
  </sheetViews>
  <sheetFormatPr defaultColWidth="9" defaultRowHeight="14.25"/>
  <cols>
    <col min="1" max="3" width="5.875" customWidth="1"/>
    <col min="5" max="5" width="18.875" customWidth="1"/>
    <col min="6" max="6" width="12.75" customWidth="1"/>
    <col min="7" max="7" width="13.125" customWidth="1"/>
    <col min="8" max="8" width="11.625" customWidth="1"/>
    <col min="9" max="9" width="15" customWidth="1"/>
    <col min="10" max="10" width="12.75" customWidth="1"/>
    <col min="11" max="11" width="18.625" customWidth="1"/>
    <col min="13" max="13" width="9" hidden="1" customWidth="1"/>
    <col min="14" max="14" width="10.875" hidden="1" customWidth="1"/>
    <col min="15" max="15" width="11.625" hidden="1" customWidth="1"/>
    <col min="16" max="16" width="9.125" hidden="1" customWidth="1"/>
    <col min="17" max="17" width="20.625" hidden="1" customWidth="1"/>
    <col min="18" max="18" width="9" hidden="1" customWidth="1"/>
    <col min="19" max="19" width="0" hidden="1" customWidth="1"/>
    <col min="20" max="20" width="22.75" hidden="1" customWidth="1"/>
    <col min="21" max="21" width="14.5" hidden="1" customWidth="1"/>
    <col min="22" max="22" width="10.5" hidden="1" customWidth="1"/>
    <col min="23" max="23" width="0" hidden="1" customWidth="1"/>
  </cols>
  <sheetData>
    <row r="1" spans="1:22" ht="14.25" customHeight="1">
      <c r="K1" t="s">
        <v>255</v>
      </c>
    </row>
    <row r="2" spans="1:22" ht="27" customHeight="1">
      <c r="A2" s="704" t="s">
        <v>256</v>
      </c>
      <c r="B2" s="704"/>
      <c r="C2" s="704"/>
      <c r="D2" s="704"/>
      <c r="E2" s="704"/>
      <c r="F2" s="704"/>
      <c r="G2" s="704"/>
      <c r="H2" s="704"/>
      <c r="I2" s="704"/>
      <c r="J2" s="704"/>
      <c r="K2" s="704"/>
    </row>
    <row r="3" spans="1:22" ht="14.25" customHeight="1">
      <c r="A3" s="725" t="s">
        <v>125</v>
      </c>
      <c r="B3" s="725"/>
      <c r="C3" s="725"/>
      <c r="D3" s="725"/>
      <c r="E3" s="725"/>
      <c r="F3" s="725"/>
      <c r="G3" s="725"/>
      <c r="J3" s="776" t="s">
        <v>78</v>
      </c>
      <c r="K3" s="776"/>
    </row>
    <row r="4" spans="1:22" ht="33" customHeight="1">
      <c r="A4" s="736" t="s">
        <v>98</v>
      </c>
      <c r="B4" s="736"/>
      <c r="C4" s="736"/>
      <c r="D4" s="732" t="s">
        <v>231</v>
      </c>
      <c r="E4" s="732" t="s">
        <v>157</v>
      </c>
      <c r="F4" s="732" t="s">
        <v>135</v>
      </c>
      <c r="G4" s="732"/>
      <c r="H4" s="732"/>
      <c r="I4" s="732"/>
      <c r="J4" s="732"/>
      <c r="K4" s="732"/>
    </row>
    <row r="5" spans="1:22" ht="14.25" customHeight="1">
      <c r="A5" s="732" t="s">
        <v>101</v>
      </c>
      <c r="B5" s="732" t="s">
        <v>102</v>
      </c>
      <c r="C5" s="732" t="s">
        <v>103</v>
      </c>
      <c r="D5" s="732"/>
      <c r="E5" s="732"/>
      <c r="F5" s="732" t="s">
        <v>90</v>
      </c>
      <c r="G5" s="732" t="s">
        <v>257</v>
      </c>
      <c r="H5" s="732" t="s">
        <v>245</v>
      </c>
      <c r="I5" s="732" t="s">
        <v>258</v>
      </c>
      <c r="J5" s="732" t="s">
        <v>259</v>
      </c>
      <c r="K5" s="732" t="s">
        <v>260</v>
      </c>
    </row>
    <row r="6" spans="1:22" ht="32.25" customHeight="1">
      <c r="A6" s="732"/>
      <c r="B6" s="732"/>
      <c r="C6" s="732"/>
      <c r="D6" s="732"/>
      <c r="E6" s="732"/>
      <c r="F6" s="732"/>
      <c r="G6" s="732"/>
      <c r="H6" s="732"/>
      <c r="I6" s="732"/>
      <c r="J6" s="732"/>
      <c r="K6" s="732"/>
    </row>
    <row r="7" spans="1:22" s="21" customFormat="1" ht="24.75" customHeight="1">
      <c r="A7" s="709" t="s">
        <v>81</v>
      </c>
      <c r="B7" s="710"/>
      <c r="C7" s="711"/>
      <c r="D7" s="117" t="s">
        <v>94</v>
      </c>
      <c r="E7" s="63" t="s">
        <v>106</v>
      </c>
      <c r="F7" s="390">
        <f>F8</f>
        <v>15667.989067132359</v>
      </c>
      <c r="G7" s="390">
        <f t="shared" ref="G7:K7" si="0">G8</f>
        <v>0</v>
      </c>
      <c r="H7" s="390">
        <f t="shared" si="0"/>
        <v>1471.0342141764365</v>
      </c>
      <c r="I7" s="390">
        <f t="shared" si="0"/>
        <v>0</v>
      </c>
      <c r="J7" s="390">
        <f t="shared" si="0"/>
        <v>160.89947135600511</v>
      </c>
      <c r="K7" s="390">
        <f t="shared" si="0"/>
        <v>14454.385381599917</v>
      </c>
    </row>
    <row r="8" spans="1:22" s="116" customFormat="1" ht="24.75" customHeight="1">
      <c r="A8" s="391">
        <v>205</v>
      </c>
      <c r="B8" s="391"/>
      <c r="C8" s="391"/>
      <c r="D8" s="117" t="s">
        <v>94</v>
      </c>
      <c r="E8" s="96" t="s">
        <v>106</v>
      </c>
      <c r="F8" s="390">
        <f>F9+F11+F16+F18</f>
        <v>15667.989067132359</v>
      </c>
      <c r="G8" s="390">
        <f t="shared" ref="G8:K8" si="1">G9+G11+G16+G18</f>
        <v>0</v>
      </c>
      <c r="H8" s="390">
        <f t="shared" si="1"/>
        <v>1471.0342141764365</v>
      </c>
      <c r="I8" s="390">
        <f t="shared" si="1"/>
        <v>0</v>
      </c>
      <c r="J8" s="390">
        <f t="shared" si="1"/>
        <v>160.89947135600511</v>
      </c>
      <c r="K8" s="390">
        <f t="shared" si="1"/>
        <v>14454.385381599917</v>
      </c>
      <c r="M8" s="96" t="s">
        <v>106</v>
      </c>
      <c r="N8" s="394">
        <f>N9+N11+N16+N18</f>
        <v>30474.519398377994</v>
      </c>
      <c r="O8" s="395">
        <v>16030.4665419552</v>
      </c>
    </row>
    <row r="9" spans="1:22" s="618" customFormat="1" ht="24.75" customHeight="1">
      <c r="A9" s="616">
        <v>205</v>
      </c>
      <c r="B9" s="616" t="s">
        <v>107</v>
      </c>
      <c r="C9" s="616"/>
      <c r="D9" s="532" t="s">
        <v>94</v>
      </c>
      <c r="E9" s="524" t="s">
        <v>108</v>
      </c>
      <c r="F9" s="617">
        <f>F10</f>
        <v>496.56</v>
      </c>
      <c r="G9" s="617">
        <f t="shared" ref="G9:K9" si="2">G10</f>
        <v>0</v>
      </c>
      <c r="H9" s="617">
        <f t="shared" si="2"/>
        <v>45.52</v>
      </c>
      <c r="I9" s="617">
        <f t="shared" si="2"/>
        <v>0</v>
      </c>
      <c r="J9" s="617">
        <f t="shared" si="2"/>
        <v>4.97</v>
      </c>
      <c r="K9" s="617">
        <f t="shared" si="2"/>
        <v>446.07</v>
      </c>
      <c r="M9" s="524" t="s">
        <v>108</v>
      </c>
      <c r="N9" s="619">
        <f>N10</f>
        <v>999.25</v>
      </c>
      <c r="O9" s="620">
        <v>502.11</v>
      </c>
      <c r="T9" s="618" t="s">
        <v>108</v>
      </c>
      <c r="U9" s="621">
        <v>496.56</v>
      </c>
      <c r="V9" s="621"/>
    </row>
    <row r="10" spans="1:22" s="21" customFormat="1" ht="24.75" customHeight="1">
      <c r="A10" s="154">
        <v>205</v>
      </c>
      <c r="B10" s="154" t="s">
        <v>107</v>
      </c>
      <c r="C10" s="154" t="s">
        <v>109</v>
      </c>
      <c r="D10" s="142" t="s">
        <v>94</v>
      </c>
      <c r="E10" s="106" t="s">
        <v>247</v>
      </c>
      <c r="F10" s="392">
        <f>SUM(G10:K10)</f>
        <v>496.56</v>
      </c>
      <c r="G10" s="392"/>
      <c r="H10" s="393">
        <v>45.52</v>
      </c>
      <c r="I10" s="392"/>
      <c r="J10" s="392">
        <v>4.97</v>
      </c>
      <c r="K10" s="392">
        <v>446.07</v>
      </c>
      <c r="M10" s="106" t="s">
        <v>110</v>
      </c>
      <c r="N10" s="396">
        <f t="shared" ref="N10:N19" si="3">SUM(O10:T10)</f>
        <v>999.25</v>
      </c>
      <c r="O10" s="397">
        <v>502.11</v>
      </c>
      <c r="P10" s="397">
        <f>O10-J10</f>
        <v>497.14</v>
      </c>
      <c r="T10" s="21" t="s">
        <v>110</v>
      </c>
      <c r="U10" s="398">
        <v>496.56</v>
      </c>
      <c r="V10" s="398">
        <f>U10-J10-H10</f>
        <v>446.07</v>
      </c>
    </row>
    <row r="11" spans="1:22" s="618" customFormat="1" ht="24.75" customHeight="1">
      <c r="A11" s="616">
        <v>205</v>
      </c>
      <c r="B11" s="616" t="s">
        <v>109</v>
      </c>
      <c r="C11" s="616"/>
      <c r="D11" s="532" t="s">
        <v>94</v>
      </c>
      <c r="E11" s="524" t="s">
        <v>111</v>
      </c>
      <c r="F11" s="392">
        <f>SUM(F12:F15)</f>
        <v>14204.383585772073</v>
      </c>
      <c r="G11" s="617">
        <f t="shared" ref="G11" si="4">G12+G13+G14+G15</f>
        <v>0</v>
      </c>
      <c r="H11" s="617">
        <v>1336.85</v>
      </c>
      <c r="I11" s="617">
        <v>0</v>
      </c>
      <c r="J11" s="617">
        <v>146.26748143083196</v>
      </c>
      <c r="K11" s="617">
        <v>13139.596104341241</v>
      </c>
      <c r="M11" s="524" t="s">
        <v>111</v>
      </c>
      <c r="N11" s="619">
        <f>N12+N13+N14+N15</f>
        <v>27638.666890602235</v>
      </c>
      <c r="O11" s="620">
        <v>14560.892186016499</v>
      </c>
      <c r="T11" s="618" t="s">
        <v>111</v>
      </c>
      <c r="U11" s="621">
        <v>14204.383585772073</v>
      </c>
      <c r="V11" s="398">
        <f t="shared" ref="V11:V19" si="5">U11-J11-H11</f>
        <v>12721.266104341241</v>
      </c>
    </row>
    <row r="12" spans="1:22" s="21" customFormat="1" ht="24.75" customHeight="1">
      <c r="A12" s="154">
        <v>205</v>
      </c>
      <c r="B12" s="154" t="s">
        <v>109</v>
      </c>
      <c r="C12" s="154" t="s">
        <v>107</v>
      </c>
      <c r="D12" s="142" t="s">
        <v>94</v>
      </c>
      <c r="E12" s="106" t="s">
        <v>248</v>
      </c>
      <c r="F12" s="392">
        <f>SUM(G12:K12)</f>
        <v>486.56445493880233</v>
      </c>
      <c r="G12" s="392"/>
      <c r="H12" s="393">
        <v>43.2</v>
      </c>
      <c r="I12" s="392"/>
      <c r="J12" s="392">
        <v>4.8755827143610704</v>
      </c>
      <c r="K12" s="392">
        <v>438.48887222444125</v>
      </c>
      <c r="M12" s="106" t="s">
        <v>112</v>
      </c>
      <c r="N12" s="396">
        <f>SUM(O12:T12)</f>
        <v>928.2744822864089</v>
      </c>
      <c r="O12" s="397">
        <v>488.17503250038499</v>
      </c>
      <c r="Q12" s="398">
        <f>O12-(H12+J12)</f>
        <v>440.09944978602391</v>
      </c>
      <c r="T12" s="21" t="s">
        <v>112</v>
      </c>
      <c r="U12" s="398">
        <v>486.56445493880233</v>
      </c>
      <c r="V12" s="398">
        <f t="shared" si="5"/>
        <v>438.48887222444125</v>
      </c>
    </row>
    <row r="13" spans="1:22" s="21" customFormat="1" ht="24.75" customHeight="1">
      <c r="A13" s="154">
        <v>205</v>
      </c>
      <c r="B13" s="154" t="s">
        <v>109</v>
      </c>
      <c r="C13" s="154" t="s">
        <v>109</v>
      </c>
      <c r="D13" s="142" t="s">
        <v>94</v>
      </c>
      <c r="E13" s="106" t="s">
        <v>249</v>
      </c>
      <c r="F13" s="392">
        <f t="shared" ref="F13:F15" si="6">SUM(G13:K13)</f>
        <v>2538.8822746940164</v>
      </c>
      <c r="G13" s="392"/>
      <c r="H13" s="393">
        <v>222</v>
      </c>
      <c r="I13" s="392"/>
      <c r="J13" s="392">
        <v>24.377913571805301</v>
      </c>
      <c r="K13" s="392">
        <v>2292.5043611222109</v>
      </c>
      <c r="M13" s="106" t="s">
        <v>113</v>
      </c>
      <c r="N13" s="396">
        <f t="shared" ref="N13:N15" si="7">SUM(O13:T13)</f>
        <v>4635.3724114320339</v>
      </c>
      <c r="O13" s="397">
        <v>2440.8751625019199</v>
      </c>
      <c r="Q13" s="398">
        <f t="shared" ref="Q13:Q19" si="8">O13-(H13+J13)</f>
        <v>2194.4972489301144</v>
      </c>
      <c r="T13" s="21" t="s">
        <v>113</v>
      </c>
      <c r="U13" s="398">
        <v>2538.8822746940164</v>
      </c>
      <c r="V13" s="398">
        <f t="shared" si="5"/>
        <v>2292.5043611222109</v>
      </c>
    </row>
    <row r="14" spans="1:22" s="21" customFormat="1" ht="24.75" customHeight="1">
      <c r="A14" s="154">
        <v>205</v>
      </c>
      <c r="B14" s="154" t="s">
        <v>109</v>
      </c>
      <c r="C14" s="154" t="s">
        <v>114</v>
      </c>
      <c r="D14" s="142" t="s">
        <v>94</v>
      </c>
      <c r="E14" s="106" t="s">
        <v>250</v>
      </c>
      <c r="F14" s="392">
        <f t="shared" si="6"/>
        <v>4296.4988210522197</v>
      </c>
      <c r="G14" s="392"/>
      <c r="H14" s="393">
        <v>410.15</v>
      </c>
      <c r="I14" s="392"/>
      <c r="J14" s="392">
        <v>43.880244429249601</v>
      </c>
      <c r="K14" s="392">
        <v>3842.46857662297</v>
      </c>
      <c r="M14" s="106" t="s">
        <v>115</v>
      </c>
      <c r="N14" s="396">
        <f t="shared" si="7"/>
        <v>8273.1203405776705</v>
      </c>
      <c r="O14" s="397">
        <v>4363.5752925034603</v>
      </c>
      <c r="Q14" s="398">
        <f t="shared" si="8"/>
        <v>3909.5450480742106</v>
      </c>
      <c r="T14" s="21" t="s">
        <v>115</v>
      </c>
      <c r="U14" s="398">
        <v>4296.4988210522197</v>
      </c>
      <c r="V14" s="398">
        <f t="shared" si="5"/>
        <v>3842.46857662297</v>
      </c>
    </row>
    <row r="15" spans="1:22" s="21" customFormat="1" ht="24.75" customHeight="1">
      <c r="A15" s="154">
        <v>205</v>
      </c>
      <c r="B15" s="154" t="s">
        <v>109</v>
      </c>
      <c r="C15" s="154" t="s">
        <v>116</v>
      </c>
      <c r="D15" s="142" t="s">
        <v>94</v>
      </c>
      <c r="E15" s="106" t="s">
        <v>251</v>
      </c>
      <c r="F15" s="392">
        <f t="shared" si="6"/>
        <v>6882.4380350870351</v>
      </c>
      <c r="G15" s="392"/>
      <c r="H15" s="393">
        <v>661.5</v>
      </c>
      <c r="I15" s="392"/>
      <c r="J15" s="392">
        <v>73.133740715415996</v>
      </c>
      <c r="K15" s="392">
        <v>6147.8042943716191</v>
      </c>
      <c r="M15" s="106" t="s">
        <v>117</v>
      </c>
      <c r="N15" s="396">
        <f t="shared" si="7"/>
        <v>13801.899656306123</v>
      </c>
      <c r="O15" s="397">
        <v>7268.2666985107699</v>
      </c>
      <c r="Q15" s="398">
        <f t="shared" si="8"/>
        <v>6533.6329577953538</v>
      </c>
      <c r="T15" s="21" t="s">
        <v>117</v>
      </c>
      <c r="U15" s="398">
        <v>6882.4380350870351</v>
      </c>
      <c r="V15" s="398">
        <f t="shared" si="5"/>
        <v>6147.8042943716191</v>
      </c>
    </row>
    <row r="16" spans="1:22" s="618" customFormat="1" ht="24.75" customHeight="1">
      <c r="A16" s="616" t="s">
        <v>105</v>
      </c>
      <c r="B16" s="616" t="s">
        <v>114</v>
      </c>
      <c r="C16" s="616"/>
      <c r="D16" s="532" t="s">
        <v>94</v>
      </c>
      <c r="E16" s="524" t="s">
        <v>118</v>
      </c>
      <c r="F16" s="392">
        <f>SUM(G16:K16)</f>
        <v>806.04190403097573</v>
      </c>
      <c r="G16" s="617">
        <f t="shared" ref="G16" si="9">G17</f>
        <v>0</v>
      </c>
      <c r="H16" s="617">
        <v>73.874091502078002</v>
      </c>
      <c r="I16" s="617">
        <v>0</v>
      </c>
      <c r="J16" s="617">
        <v>8.0516582709776099</v>
      </c>
      <c r="K16" s="617">
        <v>724.11615425792013</v>
      </c>
      <c r="M16" s="524" t="s">
        <v>118</v>
      </c>
      <c r="N16" s="619">
        <f>N17</f>
        <v>1530.2396100352762</v>
      </c>
      <c r="O16" s="620">
        <v>806.08267990416596</v>
      </c>
      <c r="Q16" s="621">
        <f t="shared" si="8"/>
        <v>724.15693013111036</v>
      </c>
      <c r="T16" s="618" t="s">
        <v>118</v>
      </c>
      <c r="U16" s="621">
        <v>806.04190403097573</v>
      </c>
      <c r="V16" s="398">
        <f t="shared" si="5"/>
        <v>724.11615425792013</v>
      </c>
    </row>
    <row r="17" spans="1:22" s="21" customFormat="1" ht="24.75" customHeight="1">
      <c r="A17" s="154" t="s">
        <v>105</v>
      </c>
      <c r="B17" s="154" t="s">
        <v>114</v>
      </c>
      <c r="C17" s="154" t="s">
        <v>109</v>
      </c>
      <c r="D17" s="142" t="s">
        <v>94</v>
      </c>
      <c r="E17" s="106" t="s">
        <v>252</v>
      </c>
      <c r="F17" s="392">
        <f>SUM(G17:K17)</f>
        <v>806.04190403097573</v>
      </c>
      <c r="G17" s="392"/>
      <c r="H17" s="393">
        <v>73.874091502078002</v>
      </c>
      <c r="I17" s="392"/>
      <c r="J17" s="392">
        <v>8.0516582709776099</v>
      </c>
      <c r="K17" s="392">
        <v>724.11615425792013</v>
      </c>
      <c r="M17" s="106" t="s">
        <v>119</v>
      </c>
      <c r="N17" s="396">
        <f t="shared" si="3"/>
        <v>1530.2396100352762</v>
      </c>
      <c r="O17" s="397">
        <v>806.08267990416596</v>
      </c>
      <c r="Q17" s="398">
        <f t="shared" si="8"/>
        <v>724.15693013111036</v>
      </c>
      <c r="T17" s="21" t="s">
        <v>119</v>
      </c>
      <c r="U17" s="398">
        <v>806.04190403097573</v>
      </c>
      <c r="V17" s="398">
        <f t="shared" si="5"/>
        <v>724.11615425792013</v>
      </c>
    </row>
    <row r="18" spans="1:22" s="618" customFormat="1" ht="24.75" customHeight="1">
      <c r="A18" s="616" t="s">
        <v>105</v>
      </c>
      <c r="B18" s="616" t="s">
        <v>120</v>
      </c>
      <c r="C18" s="616"/>
      <c r="D18" s="532" t="s">
        <v>94</v>
      </c>
      <c r="E18" s="524" t="s">
        <v>121</v>
      </c>
      <c r="F18" s="392">
        <f t="shared" ref="F18:F19" si="10">SUM(G18:K18)</f>
        <v>161.00357732931195</v>
      </c>
      <c r="G18" s="617">
        <f t="shared" ref="G18" si="11">G19</f>
        <v>0</v>
      </c>
      <c r="H18" s="617">
        <v>14.790122674358701</v>
      </c>
      <c r="I18" s="617">
        <v>0</v>
      </c>
      <c r="J18" s="617">
        <v>1.6103316541955199</v>
      </c>
      <c r="K18" s="617">
        <v>144.60312300075773</v>
      </c>
      <c r="M18" s="524" t="s">
        <v>121</v>
      </c>
      <c r="N18" s="619">
        <f>N19</f>
        <v>306.36289774048373</v>
      </c>
      <c r="O18" s="620">
        <v>161.38167603451899</v>
      </c>
      <c r="Q18" s="621">
        <f t="shared" si="8"/>
        <v>144.98122170596477</v>
      </c>
      <c r="T18" s="618" t="s">
        <v>121</v>
      </c>
      <c r="U18" s="621">
        <v>161.00345465495326</v>
      </c>
      <c r="V18" s="398">
        <f t="shared" si="5"/>
        <v>144.60300032639901</v>
      </c>
    </row>
    <row r="19" spans="1:22" s="21" customFormat="1" ht="24.75" customHeight="1">
      <c r="A19" s="154" t="s">
        <v>105</v>
      </c>
      <c r="B19" s="154" t="s">
        <v>120</v>
      </c>
      <c r="C19" s="154" t="s">
        <v>107</v>
      </c>
      <c r="D19" s="142" t="s">
        <v>94</v>
      </c>
      <c r="E19" s="106" t="s">
        <v>254</v>
      </c>
      <c r="F19" s="392">
        <f t="shared" si="10"/>
        <v>161.00357732931195</v>
      </c>
      <c r="G19" s="392"/>
      <c r="H19" s="392">
        <v>14.790122674358701</v>
      </c>
      <c r="I19" s="392"/>
      <c r="J19" s="392">
        <v>1.6103316541955199</v>
      </c>
      <c r="K19" s="392">
        <v>144.60312300075773</v>
      </c>
      <c r="M19" s="106" t="s">
        <v>122</v>
      </c>
      <c r="N19" s="396">
        <f t="shared" si="3"/>
        <v>306.36289774048373</v>
      </c>
      <c r="O19" s="397">
        <v>161.38167603451899</v>
      </c>
      <c r="Q19" s="398">
        <f t="shared" si="8"/>
        <v>144.98122170596477</v>
      </c>
      <c r="T19" s="21" t="s">
        <v>122</v>
      </c>
      <c r="U19" s="398">
        <v>161.00345465495326</v>
      </c>
      <c r="V19" s="398">
        <f t="shared" si="5"/>
        <v>144.60300032639901</v>
      </c>
    </row>
    <row r="20" spans="1:22">
      <c r="F20" s="85"/>
      <c r="G20" s="85"/>
      <c r="H20" s="85"/>
      <c r="I20" s="85"/>
      <c r="J20" s="85"/>
      <c r="K20" s="85"/>
      <c r="L20" s="85"/>
      <c r="M20" s="85"/>
      <c r="N20" s="85"/>
      <c r="O20" s="85"/>
      <c r="P20" s="85"/>
    </row>
  </sheetData>
  <sheetProtection formatCells="0" formatColumns="0" formatRows="0"/>
  <mergeCells count="17">
    <mergeCell ref="A2:K2"/>
    <mergeCell ref="A3:G3"/>
    <mergeCell ref="J3:K3"/>
    <mergeCell ref="A4:C4"/>
    <mergeCell ref="F4:K4"/>
    <mergeCell ref="E4:E6"/>
    <mergeCell ref="F5:F6"/>
    <mergeCell ref="G5:G6"/>
    <mergeCell ref="H5:H6"/>
    <mergeCell ref="I5:I6"/>
    <mergeCell ref="J5:J6"/>
    <mergeCell ref="K5:K6"/>
    <mergeCell ref="A7:C7"/>
    <mergeCell ref="A5:A6"/>
    <mergeCell ref="B5:B6"/>
    <mergeCell ref="C5:C6"/>
    <mergeCell ref="D4:D6"/>
  </mergeCells>
  <phoneticPr fontId="36" type="noConversion"/>
  <printOptions horizontalCentered="1"/>
  <pageMargins left="0.74803149606299202" right="0.74803149606299202" top="0.78740157480314998" bottom="0.78740157480314998" header="0.39370078740157499" footer="0.39370078740157499"/>
  <pageSetup paperSize="9" scale="79" orientation="landscape" horizontalDpi="1200" verticalDpi="1200" r:id="rId1"/>
  <headerFooter scaleWithDoc="0" alignWithMargins="0">
    <oddFooter>&amp;C第 &amp;P 页，共 &amp;N 页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>
  <sheetPr>
    <tabColor rgb="FFFF0000"/>
    <pageSetUpPr fitToPage="1"/>
  </sheetPr>
  <dimension ref="A1:F27"/>
  <sheetViews>
    <sheetView showGridLines="0" showZeros="0" zoomScale="115" zoomScaleNormal="115" workbookViewId="0">
      <selection activeCell="E9" sqref="E9"/>
    </sheetView>
  </sheetViews>
  <sheetFormatPr defaultColWidth="9" defaultRowHeight="14.25"/>
  <cols>
    <col min="1" max="1" width="37" customWidth="1"/>
    <col min="2" max="2" width="15.5" customWidth="1"/>
    <col min="3" max="3" width="24" customWidth="1"/>
    <col min="4" max="6" width="13.875" customWidth="1"/>
  </cols>
  <sheetData>
    <row r="1" spans="1:6" ht="20.25" customHeight="1">
      <c r="A1" s="376"/>
      <c r="B1" s="377"/>
      <c r="C1" s="377"/>
      <c r="D1" s="377"/>
      <c r="E1" s="377"/>
      <c r="F1" s="378" t="s">
        <v>261</v>
      </c>
    </row>
    <row r="2" spans="1:6" ht="24" customHeight="1">
      <c r="A2" s="660" t="s">
        <v>262</v>
      </c>
      <c r="B2" s="660"/>
      <c r="C2" s="660"/>
      <c r="D2" s="660"/>
      <c r="E2" s="660"/>
      <c r="F2" s="660"/>
    </row>
    <row r="3" spans="1:6" ht="14.25" customHeight="1">
      <c r="A3" s="661" t="s">
        <v>125</v>
      </c>
      <c r="B3" s="661"/>
      <c r="C3" s="661"/>
      <c r="D3" s="380"/>
      <c r="E3" s="380"/>
      <c r="F3" s="381" t="s">
        <v>3</v>
      </c>
    </row>
    <row r="4" spans="1:6" ht="17.25" customHeight="1">
      <c r="A4" s="382" t="s">
        <v>4</v>
      </c>
      <c r="B4" s="382"/>
      <c r="C4" s="382" t="s">
        <v>5</v>
      </c>
      <c r="D4" s="382"/>
      <c r="E4" s="382"/>
      <c r="F4" s="382"/>
    </row>
    <row r="5" spans="1:6" ht="17.25" customHeight="1">
      <c r="A5" s="383" t="s">
        <v>6</v>
      </c>
      <c r="B5" s="383" t="s">
        <v>7</v>
      </c>
      <c r="C5" s="384" t="s">
        <v>6</v>
      </c>
      <c r="D5" s="383" t="s">
        <v>81</v>
      </c>
      <c r="E5" s="384" t="s">
        <v>263</v>
      </c>
      <c r="F5" s="383" t="s">
        <v>264</v>
      </c>
    </row>
    <row r="6" spans="1:6" s="21" customFormat="1" ht="15" customHeight="1">
      <c r="A6" s="385" t="s">
        <v>265</v>
      </c>
      <c r="B6" s="145">
        <f>B7+B8</f>
        <v>96720</v>
      </c>
      <c r="C6" s="385" t="s">
        <v>12</v>
      </c>
      <c r="D6" s="386"/>
      <c r="E6" s="386"/>
      <c r="F6" s="386"/>
    </row>
    <row r="7" spans="1:6" s="21" customFormat="1" ht="22.5" customHeight="1">
      <c r="A7" s="385" t="s">
        <v>266</v>
      </c>
      <c r="B7" s="145">
        <v>96720</v>
      </c>
      <c r="C7" s="387" t="s">
        <v>16</v>
      </c>
      <c r="D7" s="386"/>
      <c r="E7" s="386"/>
      <c r="F7" s="386"/>
    </row>
    <row r="8" spans="1:6" s="21" customFormat="1" ht="15" customHeight="1">
      <c r="A8" s="385" t="s">
        <v>19</v>
      </c>
      <c r="B8" s="145"/>
      <c r="C8" s="385" t="s">
        <v>20</v>
      </c>
      <c r="D8" s="386"/>
      <c r="E8" s="386"/>
      <c r="F8" s="386"/>
    </row>
    <row r="9" spans="1:6" s="21" customFormat="1" ht="15" customHeight="1">
      <c r="A9" s="385" t="s">
        <v>267</v>
      </c>
      <c r="B9" s="145"/>
      <c r="C9" s="385" t="s">
        <v>24</v>
      </c>
      <c r="D9" s="386">
        <f>B26</f>
        <v>96720</v>
      </c>
      <c r="E9" s="386">
        <f>B26</f>
        <v>96720</v>
      </c>
      <c r="F9" s="386"/>
    </row>
    <row r="10" spans="1:6" s="21" customFormat="1" ht="15" customHeight="1">
      <c r="A10" s="385"/>
      <c r="B10" s="145"/>
      <c r="C10" s="385" t="s">
        <v>28</v>
      </c>
      <c r="D10" s="386"/>
      <c r="E10" s="386"/>
      <c r="F10" s="386"/>
    </row>
    <row r="11" spans="1:6" s="21" customFormat="1" ht="15" customHeight="1">
      <c r="A11" s="385"/>
      <c r="B11" s="145"/>
      <c r="C11" s="385" t="s">
        <v>32</v>
      </c>
      <c r="D11" s="386"/>
      <c r="E11" s="386"/>
      <c r="F11" s="386"/>
    </row>
    <row r="12" spans="1:6" s="21" customFormat="1" ht="15" customHeight="1">
      <c r="A12" s="385"/>
      <c r="B12" s="145"/>
      <c r="C12" s="385" t="s">
        <v>36</v>
      </c>
      <c r="D12" s="386"/>
      <c r="E12" s="386"/>
      <c r="F12" s="386"/>
    </row>
    <row r="13" spans="1:6" s="21" customFormat="1" ht="15" customHeight="1">
      <c r="A13" s="385"/>
      <c r="B13" s="145"/>
      <c r="C13" s="385" t="s">
        <v>40</v>
      </c>
      <c r="D13" s="386"/>
      <c r="E13" s="386"/>
      <c r="F13" s="386"/>
    </row>
    <row r="14" spans="1:6" s="21" customFormat="1" ht="15" customHeight="1">
      <c r="A14" s="287"/>
      <c r="B14" s="145"/>
      <c r="C14" s="385" t="s">
        <v>44</v>
      </c>
      <c r="D14" s="386"/>
      <c r="E14" s="386"/>
      <c r="F14" s="386"/>
    </row>
    <row r="15" spans="1:6" s="21" customFormat="1" ht="15" customHeight="1">
      <c r="A15" s="385"/>
      <c r="B15" s="145"/>
      <c r="C15" s="385" t="s">
        <v>47</v>
      </c>
      <c r="D15" s="386"/>
      <c r="E15" s="386"/>
      <c r="F15" s="386"/>
    </row>
    <row r="16" spans="1:6" s="21" customFormat="1" ht="15" customHeight="1">
      <c r="A16" s="385"/>
      <c r="B16" s="145"/>
      <c r="C16" s="385" t="s">
        <v>50</v>
      </c>
      <c r="D16" s="386"/>
      <c r="E16" s="386"/>
      <c r="F16" s="386"/>
    </row>
    <row r="17" spans="1:6" s="21" customFormat="1" ht="15" customHeight="1">
      <c r="A17" s="385"/>
      <c r="B17" s="145"/>
      <c r="C17" s="385" t="s">
        <v>53</v>
      </c>
      <c r="D17" s="386"/>
      <c r="E17" s="386"/>
      <c r="F17" s="386"/>
    </row>
    <row r="18" spans="1:6" s="21" customFormat="1" ht="15" customHeight="1">
      <c r="A18" s="385"/>
      <c r="B18" s="145"/>
      <c r="C18" s="388" t="s">
        <v>56</v>
      </c>
      <c r="D18" s="386"/>
      <c r="E18" s="386"/>
      <c r="F18" s="386"/>
    </row>
    <row r="19" spans="1:6" s="21" customFormat="1" ht="15" customHeight="1">
      <c r="A19" s="385"/>
      <c r="B19" s="145"/>
      <c r="C19" s="388" t="s">
        <v>59</v>
      </c>
      <c r="D19" s="386"/>
      <c r="E19" s="386"/>
      <c r="F19" s="386"/>
    </row>
    <row r="20" spans="1:6" s="21" customFormat="1" ht="15" customHeight="1">
      <c r="A20" s="385"/>
      <c r="B20" s="145"/>
      <c r="C20" s="388" t="s">
        <v>62</v>
      </c>
      <c r="D20" s="386"/>
      <c r="E20" s="386"/>
      <c r="F20" s="386"/>
    </row>
    <row r="21" spans="1:6" s="21" customFormat="1" ht="15" customHeight="1">
      <c r="A21" s="385"/>
      <c r="B21" s="145"/>
      <c r="C21" s="388" t="s">
        <v>65</v>
      </c>
      <c r="D21" s="386"/>
      <c r="E21" s="386"/>
      <c r="F21" s="386"/>
    </row>
    <row r="22" spans="1:6" s="21" customFormat="1" ht="15" customHeight="1">
      <c r="A22" s="385"/>
      <c r="B22" s="145"/>
      <c r="C22" s="388" t="s">
        <v>66</v>
      </c>
      <c r="D22" s="386"/>
      <c r="E22" s="386"/>
      <c r="F22" s="386"/>
    </row>
    <row r="23" spans="1:6" s="21" customFormat="1" ht="15" customHeight="1">
      <c r="A23" s="385"/>
      <c r="B23" s="145"/>
      <c r="C23" s="388" t="s">
        <v>67</v>
      </c>
      <c r="D23" s="386"/>
      <c r="E23" s="386"/>
      <c r="F23" s="386"/>
    </row>
    <row r="24" spans="1:6" s="21" customFormat="1" ht="15" customHeight="1">
      <c r="A24" s="385"/>
      <c r="B24" s="145"/>
      <c r="C24" s="388" t="s">
        <v>68</v>
      </c>
      <c r="D24" s="386"/>
      <c r="E24" s="386"/>
      <c r="F24" s="386"/>
    </row>
    <row r="25" spans="1:6" s="21" customFormat="1" ht="15" customHeight="1">
      <c r="A25" s="385"/>
      <c r="B25" s="145"/>
      <c r="C25" s="388" t="s">
        <v>69</v>
      </c>
      <c r="D25" s="386"/>
      <c r="E25" s="386"/>
      <c r="F25" s="386"/>
    </row>
    <row r="26" spans="1:6" s="21" customFormat="1" ht="15" customHeight="1">
      <c r="A26" s="389" t="s">
        <v>70</v>
      </c>
      <c r="B26" s="145">
        <f>B6+B9</f>
        <v>96720</v>
      </c>
      <c r="C26" s="389" t="s">
        <v>71</v>
      </c>
      <c r="D26" s="386">
        <f>D9</f>
        <v>96720</v>
      </c>
      <c r="E26" s="386">
        <f>E9</f>
        <v>96720</v>
      </c>
      <c r="F26" s="386"/>
    </row>
    <row r="27" spans="1:6" ht="14.25" customHeight="1">
      <c r="A27" s="777"/>
      <c r="B27" s="777"/>
      <c r="C27" s="777"/>
      <c r="D27" s="777"/>
      <c r="E27" s="777"/>
      <c r="F27" s="777"/>
    </row>
  </sheetData>
  <sheetProtection formatCells="0" formatColumns="0" formatRows="0"/>
  <mergeCells count="3">
    <mergeCell ref="A2:F2"/>
    <mergeCell ref="A3:C3"/>
    <mergeCell ref="A27:F27"/>
  </mergeCells>
  <phoneticPr fontId="36" type="noConversion"/>
  <printOptions horizontalCentered="1"/>
  <pageMargins left="0.74803149606299202" right="0.74803149606299202" top="0.78740157480314998" bottom="0.78740157480314998" header="0.39370078740157499" footer="0.39370078740157499"/>
  <pageSetup paperSize="9" scale="92" orientation="landscape" horizontalDpi="1200" verticalDpi="1200" r:id="rId1"/>
  <headerFooter scaleWithDoc="0" alignWithMargins="0">
    <oddFooter>&amp;C第 &amp;P 页，共 &amp;N 页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>
  <sheetPr>
    <tabColor rgb="FFFF0000"/>
  </sheetPr>
  <dimension ref="A1:R34"/>
  <sheetViews>
    <sheetView showGridLines="0" showZeros="0" zoomScale="130" zoomScaleNormal="130" workbookViewId="0">
      <selection activeCell="Q8" sqref="Q8"/>
    </sheetView>
  </sheetViews>
  <sheetFormatPr defaultColWidth="6.875" defaultRowHeight="18.95" customHeight="1"/>
  <cols>
    <col min="1" max="1" width="5.375" style="340" customWidth="1"/>
    <col min="2" max="2" width="5.375" style="341" customWidth="1"/>
    <col min="3" max="3" width="7.625" style="342" customWidth="1"/>
    <col min="4" max="4" width="17" style="343" customWidth="1"/>
    <col min="5" max="6" width="9.75" style="344" customWidth="1"/>
    <col min="7" max="7" width="11.375" style="344" customWidth="1"/>
    <col min="8" max="8" width="10.125" style="344" customWidth="1"/>
    <col min="9" max="9" width="10.75" style="344" customWidth="1"/>
    <col min="10" max="10" width="9.75" style="344" customWidth="1"/>
    <col min="11" max="11" width="10.625" style="344" customWidth="1"/>
    <col min="12" max="12" width="9.625" style="344" hidden="1" customWidth="1"/>
    <col min="13" max="14" width="16.75" style="363" hidden="1" customWidth="1"/>
    <col min="15" max="15" width="18.75" style="363" hidden="1" customWidth="1"/>
    <col min="16" max="16" width="9.625" style="363" customWidth="1"/>
    <col min="17" max="17" width="11.625" style="363" customWidth="1"/>
    <col min="18" max="18" width="6.875" style="345" customWidth="1"/>
    <col min="19" max="16384" width="6.875" style="345"/>
  </cols>
  <sheetData>
    <row r="1" spans="1:18" ht="23.25" customHeight="1">
      <c r="A1" s="346"/>
      <c r="B1" s="346"/>
      <c r="C1" s="346"/>
      <c r="D1" s="346"/>
      <c r="E1" s="346"/>
      <c r="F1" s="346"/>
      <c r="G1" s="346"/>
      <c r="H1" s="346"/>
      <c r="I1" s="346"/>
      <c r="J1" s="346"/>
      <c r="K1" s="346"/>
      <c r="L1" s="346"/>
      <c r="M1" s="346"/>
      <c r="N1" s="346"/>
      <c r="P1" s="346"/>
      <c r="Q1" s="346"/>
      <c r="R1" s="346" t="s">
        <v>268</v>
      </c>
    </row>
    <row r="2" spans="1:18" ht="23.25" customHeight="1">
      <c r="A2" s="779" t="s">
        <v>269</v>
      </c>
      <c r="B2" s="779"/>
      <c r="C2" s="779"/>
      <c r="D2" s="779"/>
      <c r="E2" s="779"/>
      <c r="F2" s="779"/>
      <c r="G2" s="779"/>
      <c r="H2" s="779"/>
      <c r="I2" s="779"/>
      <c r="J2" s="779"/>
      <c r="K2" s="779"/>
      <c r="L2" s="779"/>
      <c r="M2" s="779"/>
      <c r="N2" s="779"/>
      <c r="O2" s="779"/>
      <c r="P2" s="779"/>
      <c r="Q2" s="779"/>
      <c r="R2" s="779"/>
    </row>
    <row r="3" spans="1:18" s="338" customFormat="1" ht="23.25" customHeight="1">
      <c r="A3" s="347" t="s">
        <v>125</v>
      </c>
      <c r="B3" s="348"/>
      <c r="C3" s="346"/>
      <c r="D3" s="346"/>
      <c r="E3" s="346"/>
      <c r="F3" s="346"/>
      <c r="G3" s="346"/>
      <c r="H3" s="346"/>
      <c r="I3" s="346"/>
      <c r="J3" s="346"/>
      <c r="K3" s="346"/>
      <c r="L3" s="346"/>
      <c r="M3" s="346"/>
      <c r="N3" s="346"/>
      <c r="P3" s="346"/>
      <c r="Q3" s="372" t="s">
        <v>78</v>
      </c>
    </row>
    <row r="4" spans="1:18" s="338" customFormat="1" ht="23.25" customHeight="1">
      <c r="A4" s="349" t="s">
        <v>126</v>
      </c>
      <c r="B4" s="349"/>
      <c r="C4" s="778" t="s">
        <v>79</v>
      </c>
      <c r="D4" s="778" t="s">
        <v>99</v>
      </c>
      <c r="E4" s="782" t="s">
        <v>270</v>
      </c>
      <c r="F4" s="350" t="s">
        <v>128</v>
      </c>
      <c r="G4" s="350"/>
      <c r="H4" s="350"/>
      <c r="I4" s="350"/>
      <c r="J4" s="350" t="s">
        <v>129</v>
      </c>
      <c r="K4" s="350"/>
      <c r="L4" s="350"/>
      <c r="M4" s="350"/>
      <c r="N4" s="350"/>
      <c r="O4" s="350"/>
      <c r="P4" s="350"/>
      <c r="Q4" s="350"/>
      <c r="R4" s="778" t="s">
        <v>132</v>
      </c>
    </row>
    <row r="5" spans="1:18" s="338" customFormat="1" ht="23.25" customHeight="1">
      <c r="A5" s="778" t="s">
        <v>101</v>
      </c>
      <c r="B5" s="778" t="s">
        <v>102</v>
      </c>
      <c r="C5" s="778"/>
      <c r="D5" s="778"/>
      <c r="E5" s="783"/>
      <c r="F5" s="778" t="s">
        <v>81</v>
      </c>
      <c r="G5" s="778" t="s">
        <v>133</v>
      </c>
      <c r="H5" s="778" t="s">
        <v>134</v>
      </c>
      <c r="I5" s="778" t="s">
        <v>135</v>
      </c>
      <c r="J5" s="778" t="s">
        <v>81</v>
      </c>
      <c r="K5" s="778" t="s">
        <v>136</v>
      </c>
      <c r="L5" s="778" t="s">
        <v>137</v>
      </c>
      <c r="M5" s="778" t="s">
        <v>138</v>
      </c>
      <c r="N5" s="778" t="s">
        <v>139</v>
      </c>
      <c r="O5" s="778" t="s">
        <v>140</v>
      </c>
      <c r="P5" s="778" t="s">
        <v>141</v>
      </c>
      <c r="Q5" s="778" t="s">
        <v>142</v>
      </c>
      <c r="R5" s="778"/>
    </row>
    <row r="6" spans="1:18" ht="31.5" customHeight="1">
      <c r="A6" s="778"/>
      <c r="B6" s="778"/>
      <c r="C6" s="778"/>
      <c r="D6" s="778"/>
      <c r="E6" s="784"/>
      <c r="F6" s="778"/>
      <c r="G6" s="778"/>
      <c r="H6" s="778"/>
      <c r="I6" s="778"/>
      <c r="J6" s="778"/>
      <c r="K6" s="778"/>
      <c r="L6" s="778"/>
      <c r="M6" s="778"/>
      <c r="N6" s="778"/>
      <c r="O6" s="778"/>
      <c r="P6" s="778"/>
      <c r="Q6" s="778"/>
      <c r="R6" s="778"/>
    </row>
    <row r="7" spans="1:18" ht="23.25" customHeight="1">
      <c r="A7" s="351" t="s">
        <v>93</v>
      </c>
      <c r="B7" s="352" t="s">
        <v>93</v>
      </c>
      <c r="C7" s="352" t="s">
        <v>93</v>
      </c>
      <c r="D7" s="352" t="s">
        <v>93</v>
      </c>
      <c r="E7" s="352">
        <v>1</v>
      </c>
      <c r="F7" s="352">
        <v>2</v>
      </c>
      <c r="G7" s="352">
        <v>3</v>
      </c>
      <c r="H7" s="351">
        <v>4</v>
      </c>
      <c r="I7" s="354">
        <v>5</v>
      </c>
      <c r="J7" s="353">
        <v>6</v>
      </c>
      <c r="K7" s="353">
        <v>7</v>
      </c>
      <c r="L7" s="353">
        <v>8</v>
      </c>
      <c r="M7" s="354">
        <v>9</v>
      </c>
      <c r="N7" s="354">
        <v>10</v>
      </c>
      <c r="O7" s="353">
        <v>11</v>
      </c>
      <c r="P7" s="353">
        <v>12</v>
      </c>
      <c r="Q7" s="353">
        <v>13</v>
      </c>
      <c r="R7" s="373">
        <v>14</v>
      </c>
    </row>
    <row r="8" spans="1:18" s="362" customFormat="1" ht="39.75" customHeight="1">
      <c r="A8" s="780" t="s">
        <v>81</v>
      </c>
      <c r="B8" s="781"/>
      <c r="C8" s="365" t="s">
        <v>94</v>
      </c>
      <c r="D8" s="366" t="s">
        <v>104</v>
      </c>
      <c r="E8" s="367">
        <f>E9</f>
        <v>96719.995439855833</v>
      </c>
      <c r="F8" s="367">
        <f t="shared" ref="F8:Q8" si="0">F9</f>
        <v>87714.684560057052</v>
      </c>
      <c r="G8" s="367">
        <f t="shared" si="0"/>
        <v>60796.724288235775</v>
      </c>
      <c r="H8" s="367">
        <f t="shared" si="0"/>
        <v>11831.640964215796</v>
      </c>
      <c r="I8" s="367">
        <f t="shared" si="0"/>
        <v>15086.319307605483</v>
      </c>
      <c r="J8" s="367">
        <f t="shared" ref="J8:J13" si="1">SUM(K8:R8)</f>
        <v>9005.3108797987861</v>
      </c>
      <c r="K8" s="367">
        <f t="shared" si="0"/>
        <v>578.13087979878492</v>
      </c>
      <c r="L8" s="367">
        <f t="shared" si="0"/>
        <v>0</v>
      </c>
      <c r="M8" s="367">
        <f t="shared" si="0"/>
        <v>0</v>
      </c>
      <c r="N8" s="367">
        <f t="shared" si="0"/>
        <v>0</v>
      </c>
      <c r="O8" s="367">
        <f t="shared" si="0"/>
        <v>0</v>
      </c>
      <c r="P8" s="367">
        <f t="shared" si="0"/>
        <v>3194.82</v>
      </c>
      <c r="Q8" s="367">
        <f t="shared" si="0"/>
        <v>5232.3600000000006</v>
      </c>
      <c r="R8" s="374"/>
    </row>
    <row r="9" spans="1:18" s="362" customFormat="1" ht="30.75" customHeight="1">
      <c r="A9" s="305">
        <v>205</v>
      </c>
      <c r="B9" s="364"/>
      <c r="C9" s="365" t="s">
        <v>94</v>
      </c>
      <c r="D9" s="366" t="s">
        <v>106</v>
      </c>
      <c r="E9" s="367">
        <f>F9+J9</f>
        <v>96719.995439855833</v>
      </c>
      <c r="F9" s="367">
        <f>SUM(F10:F13)</f>
        <v>87714.684560057052</v>
      </c>
      <c r="G9" s="367">
        <f>SUM(G10:G13)</f>
        <v>60796.724288235775</v>
      </c>
      <c r="H9" s="367">
        <f t="shared" ref="H9:I9" si="2">SUM(H10:H13)</f>
        <v>11831.640964215796</v>
      </c>
      <c r="I9" s="367">
        <f t="shared" si="2"/>
        <v>15086.319307605483</v>
      </c>
      <c r="J9" s="367">
        <f t="shared" si="1"/>
        <v>9005.3108797987861</v>
      </c>
      <c r="K9" s="367">
        <f>SUM(K10:K13)</f>
        <v>578.13087979878492</v>
      </c>
      <c r="L9" s="367">
        <f t="shared" ref="L9:Q9" si="3">SUM(L10:L13)</f>
        <v>0</v>
      </c>
      <c r="M9" s="367">
        <f t="shared" si="3"/>
        <v>0</v>
      </c>
      <c r="N9" s="367">
        <f t="shared" si="3"/>
        <v>0</v>
      </c>
      <c r="O9" s="367">
        <f t="shared" si="3"/>
        <v>0</v>
      </c>
      <c r="P9" s="367">
        <f t="shared" si="3"/>
        <v>3194.82</v>
      </c>
      <c r="Q9" s="367">
        <f t="shared" si="3"/>
        <v>5232.3600000000006</v>
      </c>
      <c r="R9" s="374"/>
    </row>
    <row r="10" spans="1:18" ht="21" customHeight="1">
      <c r="A10" s="103">
        <v>205</v>
      </c>
      <c r="B10" s="103" t="s">
        <v>107</v>
      </c>
      <c r="C10" s="142" t="s">
        <v>94</v>
      </c>
      <c r="D10" s="146" t="s">
        <v>144</v>
      </c>
      <c r="E10" s="368">
        <f>F10+J10</f>
        <v>1973.9194178231278</v>
      </c>
      <c r="F10" s="368">
        <f>SUM(G10:I10)</f>
        <v>1766.8994178231278</v>
      </c>
      <c r="G10" s="369">
        <v>1216.18</v>
      </c>
      <c r="H10" s="369">
        <v>235.65290502190999</v>
      </c>
      <c r="I10" s="369">
        <v>315.06651280121798</v>
      </c>
      <c r="J10" s="368">
        <f t="shared" si="1"/>
        <v>207.01999999999998</v>
      </c>
      <c r="K10" s="370">
        <v>58</v>
      </c>
      <c r="L10" s="370">
        <v>0</v>
      </c>
      <c r="M10" s="370">
        <v>0</v>
      </c>
      <c r="N10" s="370">
        <v>0</v>
      </c>
      <c r="O10" s="370">
        <v>0</v>
      </c>
      <c r="P10" s="370">
        <v>65</v>
      </c>
      <c r="Q10" s="370">
        <v>84.02</v>
      </c>
      <c r="R10" s="375"/>
    </row>
    <row r="11" spans="1:18" ht="21" customHeight="1">
      <c r="A11" s="103" t="s">
        <v>105</v>
      </c>
      <c r="B11" s="103" t="s">
        <v>145</v>
      </c>
      <c r="C11" s="142" t="s">
        <v>94</v>
      </c>
      <c r="D11" s="146" t="s">
        <v>146</v>
      </c>
      <c r="E11" s="368">
        <f>F11+J11</f>
        <v>88121.673771415997</v>
      </c>
      <c r="F11" s="368">
        <f>SUM(G11:I11)</f>
        <v>79762.952891617213</v>
      </c>
      <c r="G11" s="369">
        <v>55336.23</v>
      </c>
      <c r="H11" s="369">
        <v>10772.7028916172</v>
      </c>
      <c r="I11" s="369">
        <v>13654.02</v>
      </c>
      <c r="J11" s="368">
        <f t="shared" si="1"/>
        <v>8358.7208797987842</v>
      </c>
      <c r="K11" s="370">
        <v>426.08087979878502</v>
      </c>
      <c r="L11" s="370"/>
      <c r="M11" s="370"/>
      <c r="N11" s="370"/>
      <c r="O11" s="370"/>
      <c r="P11" s="370">
        <v>2999.32</v>
      </c>
      <c r="Q11" s="370">
        <v>4933.32</v>
      </c>
      <c r="R11" s="375"/>
    </row>
    <row r="12" spans="1:18" ht="21" customHeight="1">
      <c r="A12" s="103" t="s">
        <v>147</v>
      </c>
      <c r="B12" s="103" t="s">
        <v>148</v>
      </c>
      <c r="C12" s="142" t="s">
        <v>94</v>
      </c>
      <c r="D12" s="146" t="s">
        <v>149</v>
      </c>
      <c r="E12" s="368">
        <f>F12+J12</f>
        <v>5654.8819291000436</v>
      </c>
      <c r="F12" s="368">
        <f>SUM(G12:I12)</f>
        <v>5305.3819291000436</v>
      </c>
      <c r="G12" s="369">
        <v>3642.2236756306602</v>
      </c>
      <c r="H12" s="369">
        <v>706.95871506572996</v>
      </c>
      <c r="I12" s="369">
        <v>956.19953840365395</v>
      </c>
      <c r="J12" s="368">
        <f t="shared" si="1"/>
        <v>349.5</v>
      </c>
      <c r="K12" s="370">
        <v>82</v>
      </c>
      <c r="L12" s="370"/>
      <c r="M12" s="370"/>
      <c r="N12" s="370"/>
      <c r="O12" s="370"/>
      <c r="P12" s="370">
        <v>85.5</v>
      </c>
      <c r="Q12" s="370">
        <v>182</v>
      </c>
      <c r="R12" s="375"/>
    </row>
    <row r="13" spans="1:18" ht="21" customHeight="1">
      <c r="A13" s="103" t="s">
        <v>105</v>
      </c>
      <c r="B13" s="103" t="s">
        <v>150</v>
      </c>
      <c r="C13" s="142" t="s">
        <v>94</v>
      </c>
      <c r="D13" s="146" t="s">
        <v>151</v>
      </c>
      <c r="E13" s="368">
        <f>F13+J13</f>
        <v>969.52032151667277</v>
      </c>
      <c r="F13" s="368">
        <f>SUM(G13:I13)</f>
        <v>879.45032151667283</v>
      </c>
      <c r="G13" s="369">
        <v>602.09061260510896</v>
      </c>
      <c r="H13" s="369">
        <v>116.32645251095499</v>
      </c>
      <c r="I13" s="369">
        <v>161.03325640060899</v>
      </c>
      <c r="J13" s="368">
        <f t="shared" si="1"/>
        <v>90.07</v>
      </c>
      <c r="K13" s="370">
        <v>12.05</v>
      </c>
      <c r="L13" s="370"/>
      <c r="M13" s="370"/>
      <c r="N13" s="370"/>
      <c r="O13" s="370"/>
      <c r="P13" s="370">
        <v>45</v>
      </c>
      <c r="Q13" s="370">
        <v>33.020000000000003</v>
      </c>
      <c r="R13" s="375"/>
    </row>
    <row r="15" spans="1:18" ht="18.600000000000001" hidden="1" customHeight="1"/>
    <row r="16" spans="1:18" ht="18.95" hidden="1" customHeight="1">
      <c r="F16" s="778" t="s">
        <v>81</v>
      </c>
      <c r="G16" s="778" t="s">
        <v>133</v>
      </c>
      <c r="H16" s="778" t="s">
        <v>134</v>
      </c>
      <c r="I16" s="778" t="s">
        <v>135</v>
      </c>
      <c r="J16" s="778" t="s">
        <v>81</v>
      </c>
      <c r="K16" s="778" t="s">
        <v>136</v>
      </c>
      <c r="L16" s="778" t="s">
        <v>137</v>
      </c>
      <c r="M16" s="778" t="s">
        <v>138</v>
      </c>
      <c r="N16" s="778" t="s">
        <v>139</v>
      </c>
      <c r="O16" s="778" t="s">
        <v>140</v>
      </c>
      <c r="P16" s="778" t="s">
        <v>141</v>
      </c>
      <c r="Q16" s="778" t="s">
        <v>142</v>
      </c>
    </row>
    <row r="17" spans="4:17" ht="18.95" hidden="1" customHeight="1">
      <c r="F17" s="778"/>
      <c r="G17" s="778"/>
      <c r="H17" s="778"/>
      <c r="I17" s="778"/>
      <c r="J17" s="778"/>
      <c r="K17" s="778"/>
      <c r="L17" s="778"/>
      <c r="M17" s="778"/>
      <c r="N17" s="778"/>
      <c r="O17" s="778"/>
      <c r="P17" s="778"/>
      <c r="Q17" s="778"/>
    </row>
    <row r="18" spans="4:17" ht="18.95" hidden="1" customHeight="1">
      <c r="F18" s="344">
        <f>F8/E8</f>
        <v>0.90689297658829371</v>
      </c>
      <c r="G18" s="344">
        <f>G8/$F$8</f>
        <v>0.69311911218935163</v>
      </c>
      <c r="H18" s="344">
        <f t="shared" ref="H18:I18" si="4">H8/$F$8</f>
        <v>0.13488780155294103</v>
      </c>
      <c r="I18" s="344">
        <f t="shared" si="4"/>
        <v>0.17199308625770734</v>
      </c>
      <c r="J18" s="344">
        <f>J8/E8</f>
        <v>9.3107023411706333E-2</v>
      </c>
      <c r="K18" s="344">
        <f>K8/$J$8</f>
        <v>6.4198880806622699E-2</v>
      </c>
      <c r="L18" s="344">
        <f t="shared" ref="L18:Q18" si="5">L8/$J$8</f>
        <v>0</v>
      </c>
      <c r="M18" s="344">
        <f t="shared" si="5"/>
        <v>0</v>
      </c>
      <c r="N18" s="344">
        <f t="shared" si="5"/>
        <v>0</v>
      </c>
      <c r="O18" s="344">
        <f t="shared" si="5"/>
        <v>0</v>
      </c>
      <c r="P18" s="344">
        <f t="shared" si="5"/>
        <v>0.35477065063537094</v>
      </c>
      <c r="Q18" s="344">
        <f t="shared" si="5"/>
        <v>0.58103046855800633</v>
      </c>
    </row>
    <row r="19" spans="4:17" ht="18.95" hidden="1" customHeight="1">
      <c r="E19" s="344">
        <v>88745</v>
      </c>
      <c r="F19" s="344">
        <f>E19*F18</f>
        <v>80482.217207328125</v>
      </c>
      <c r="G19" s="344">
        <f>$F$19*G18</f>
        <v>55783.762937773827</v>
      </c>
      <c r="H19" s="344">
        <f t="shared" ref="H19:I19" si="6">$F$19*H18</f>
        <v>10856.069343202771</v>
      </c>
      <c r="I19" s="344">
        <f t="shared" si="6"/>
        <v>13842.384926351524</v>
      </c>
      <c r="J19" s="344">
        <f>E19*J18</f>
        <v>8262.7827926718783</v>
      </c>
      <c r="K19" s="344">
        <f>$J$19*K18</f>
        <v>530.46140763775497</v>
      </c>
      <c r="L19" s="344">
        <f t="shared" ref="L19:Q19" si="7">$J$19*L18</f>
        <v>0</v>
      </c>
      <c r="M19" s="344">
        <f t="shared" si="7"/>
        <v>0</v>
      </c>
      <c r="N19" s="344">
        <f t="shared" si="7"/>
        <v>0</v>
      </c>
      <c r="O19" s="344">
        <f t="shared" si="7"/>
        <v>0</v>
      </c>
      <c r="P19" s="344">
        <f t="shared" si="7"/>
        <v>2931.3928274149498</v>
      </c>
      <c r="Q19" s="344">
        <f t="shared" si="7"/>
        <v>4800.9285576191733</v>
      </c>
    </row>
    <row r="20" spans="4:17" ht="18.95" hidden="1" customHeight="1"/>
    <row r="21" spans="4:17" ht="18.95" hidden="1" customHeight="1">
      <c r="D21" s="146" t="s">
        <v>144</v>
      </c>
      <c r="F21" s="344">
        <f>G10/$G$9</f>
        <v>2.000403828065013E-2</v>
      </c>
      <c r="G21" s="344">
        <f>$G$19*F21</f>
        <v>1115.9005292459397</v>
      </c>
      <c r="H21" s="344">
        <f>$H$19*F21</f>
        <v>217.16522671882055</v>
      </c>
      <c r="I21" s="344">
        <f>$I$19*F21</f>
        <v>276.90359796223021</v>
      </c>
      <c r="K21" s="344">
        <f>K$19*F21</f>
        <v>10.611370304793203</v>
      </c>
      <c r="L21" s="344">
        <f t="shared" ref="L21:O21" si="8">L$19*G21</f>
        <v>0</v>
      </c>
      <c r="M21" s="344">
        <f t="shared" si="8"/>
        <v>0</v>
      </c>
      <c r="N21" s="344">
        <f t="shared" si="8"/>
        <v>0</v>
      </c>
      <c r="O21" s="344">
        <f t="shared" si="8"/>
        <v>0</v>
      </c>
      <c r="P21" s="344">
        <f>$P$19*F21</f>
        <v>58.639694335231873</v>
      </c>
      <c r="Q21" s="344">
        <f>$Q$19*F21</f>
        <v>96.037958649280355</v>
      </c>
    </row>
    <row r="22" spans="4:17" ht="18.95" hidden="1" customHeight="1">
      <c r="D22" s="146" t="s">
        <v>146</v>
      </c>
      <c r="F22" s="344">
        <f t="shared" ref="F22:F24" si="9">G11/$G$9</f>
        <v>0.91018439969976506</v>
      </c>
      <c r="G22" s="344">
        <f t="shared" ref="G22:G24" si="10">$G$19*F22</f>
        <v>50773.510782511672</v>
      </c>
      <c r="H22" s="344">
        <f t="shared" ref="H22:H24" si="11">$H$19*F22</f>
        <v>9881.0249582420365</v>
      </c>
      <c r="I22" s="344">
        <f t="shared" ref="I22:I24" si="12">$I$19*F22</f>
        <v>12599.122814604338</v>
      </c>
      <c r="K22" s="344">
        <f t="shared" ref="K22:K24" si="13">K$19*F22</f>
        <v>482.81769787466237</v>
      </c>
      <c r="P22" s="344">
        <f t="shared" ref="P22:P24" si="14">$P$19*F22</f>
        <v>2668.1080209048732</v>
      </c>
      <c r="Q22" s="344">
        <f t="shared" ref="Q22:Q24" si="15">$Q$19*F22</f>
        <v>4369.7302772180665</v>
      </c>
    </row>
    <row r="23" spans="4:17" ht="18.95" hidden="1" customHeight="1">
      <c r="D23" s="146" t="s">
        <v>149</v>
      </c>
      <c r="F23" s="344">
        <f t="shared" si="9"/>
        <v>5.9908222330580956E-2</v>
      </c>
      <c r="G23" s="344">
        <f t="shared" si="10"/>
        <v>3341.9060725125764</v>
      </c>
      <c r="H23" s="344">
        <f t="shared" si="11"/>
        <v>650.36781584879554</v>
      </c>
      <c r="I23" s="344">
        <f t="shared" si="12"/>
        <v>829.27267375334964</v>
      </c>
      <c r="K23" s="344">
        <f t="shared" si="13"/>
        <v>31.778999946555558</v>
      </c>
      <c r="P23" s="344">
        <f t="shared" si="14"/>
        <v>175.61453324304514</v>
      </c>
      <c r="Q23" s="344">
        <f t="shared" si="15"/>
        <v>287.61509542308477</v>
      </c>
    </row>
    <row r="24" spans="4:17" ht="18.95" hidden="1" customHeight="1">
      <c r="D24" s="146" t="s">
        <v>151</v>
      </c>
      <c r="F24" s="344">
        <f t="shared" si="9"/>
        <v>9.9033396890038372E-3</v>
      </c>
      <c r="G24" s="344">
        <f t="shared" si="10"/>
        <v>552.4455535036368</v>
      </c>
      <c r="H24" s="344">
        <f t="shared" si="11"/>
        <v>107.51134239311783</v>
      </c>
      <c r="I24" s="344">
        <f t="shared" si="12"/>
        <v>137.0858400316055</v>
      </c>
      <c r="K24" s="344">
        <f t="shared" si="13"/>
        <v>5.253339511743822</v>
      </c>
      <c r="P24" s="344">
        <f t="shared" si="14"/>
        <v>29.030578931799649</v>
      </c>
      <c r="Q24" s="344">
        <f t="shared" si="15"/>
        <v>47.545226328741904</v>
      </c>
    </row>
    <row r="25" spans="4:17" ht="18.95" hidden="1" customHeight="1"/>
    <row r="26" spans="4:17" ht="18.95" hidden="1" customHeight="1"/>
    <row r="27" spans="4:17" ht="18.95" hidden="1" customHeight="1">
      <c r="G27" s="361">
        <v>1072.1004908954999</v>
      </c>
      <c r="H27" s="361">
        <v>208.61668506844501</v>
      </c>
      <c r="I27" s="361">
        <v>283.91136067365602</v>
      </c>
      <c r="K27" s="371">
        <v>19.3424446193407</v>
      </c>
      <c r="L27" s="371">
        <v>0</v>
      </c>
      <c r="M27" s="371">
        <v>0</v>
      </c>
      <c r="N27" s="371">
        <v>0</v>
      </c>
      <c r="O27" s="371">
        <v>0</v>
      </c>
      <c r="P27" s="371">
        <v>88.365978732306999</v>
      </c>
      <c r="Q27" s="371">
        <v>102.56368304409899</v>
      </c>
    </row>
    <row r="28" spans="4:17" ht="18.95" hidden="1" customHeight="1">
      <c r="G28" s="361">
        <v>48780.552915042201</v>
      </c>
      <c r="H28" s="361">
        <v>9492.05539160031</v>
      </c>
      <c r="I28" s="361">
        <v>12917.9617677023</v>
      </c>
      <c r="K28" s="371">
        <v>880.08087979878496</v>
      </c>
      <c r="L28" s="371"/>
      <c r="M28" s="371"/>
      <c r="N28" s="371"/>
      <c r="O28" s="371"/>
      <c r="P28" s="371">
        <v>4020.65043160301</v>
      </c>
      <c r="Q28" s="371">
        <v>4666.6457206033901</v>
      </c>
    </row>
    <row r="29" spans="4:17" ht="18.95" hidden="1" customHeight="1">
      <c r="G29" s="361">
        <v>3216.3014726864999</v>
      </c>
      <c r="H29" s="361">
        <v>625.850055205334</v>
      </c>
      <c r="I29" s="361">
        <v>851.734082020968</v>
      </c>
      <c r="K29" s="371">
        <v>58.027333858021997</v>
      </c>
      <c r="L29" s="371"/>
      <c r="M29" s="371"/>
      <c r="N29" s="371"/>
      <c r="O29" s="371"/>
      <c r="P29" s="371">
        <v>265.09793619692101</v>
      </c>
      <c r="Q29" s="371">
        <v>307.69104913229597</v>
      </c>
    </row>
    <row r="30" spans="4:17" ht="18.95" hidden="1" customHeight="1">
      <c r="G30" s="361">
        <v>536.05024544774903</v>
      </c>
      <c r="H30" s="361">
        <v>104.30834253422201</v>
      </c>
      <c r="I30" s="361">
        <v>141.95568033682801</v>
      </c>
      <c r="K30" s="371">
        <v>9.6712223096703394</v>
      </c>
      <c r="L30" s="371"/>
      <c r="M30" s="371"/>
      <c r="N30" s="371"/>
      <c r="O30" s="371"/>
      <c r="P30" s="371">
        <v>44.1829893661535</v>
      </c>
      <c r="Q30" s="371">
        <v>51.281841522049397</v>
      </c>
    </row>
    <row r="31" spans="4:17" ht="18.95" hidden="1" customHeight="1"/>
    <row r="32" spans="4:17" ht="18.95" hidden="1" customHeight="1"/>
    <row r="33" ht="18.95" hidden="1" customHeight="1"/>
    <row r="34" ht="18.95" hidden="1" customHeight="1"/>
  </sheetData>
  <sheetProtection formatCells="0" formatColumns="0" formatRows="0"/>
  <mergeCells count="32">
    <mergeCell ref="A2:R2"/>
    <mergeCell ref="A8:B8"/>
    <mergeCell ref="A5:A6"/>
    <mergeCell ref="B5:B6"/>
    <mergeCell ref="C4:C6"/>
    <mergeCell ref="D4:D6"/>
    <mergeCell ref="E4:E6"/>
    <mergeCell ref="F5:F6"/>
    <mergeCell ref="I5:I6"/>
    <mergeCell ref="L5:L6"/>
    <mergeCell ref="O5:O6"/>
    <mergeCell ref="R4:R6"/>
    <mergeCell ref="F16:F17"/>
    <mergeCell ref="G5:G6"/>
    <mergeCell ref="G16:G17"/>
    <mergeCell ref="H5:H6"/>
    <mergeCell ref="H16:H17"/>
    <mergeCell ref="I16:I17"/>
    <mergeCell ref="J5:J6"/>
    <mergeCell ref="J16:J17"/>
    <mergeCell ref="K5:K6"/>
    <mergeCell ref="K16:K17"/>
    <mergeCell ref="L16:L17"/>
    <mergeCell ref="M5:M6"/>
    <mergeCell ref="M16:M17"/>
    <mergeCell ref="N5:N6"/>
    <mergeCell ref="N16:N17"/>
    <mergeCell ref="O16:O17"/>
    <mergeCell ref="P5:P6"/>
    <mergeCell ref="P16:P17"/>
    <mergeCell ref="Q5:Q6"/>
    <mergeCell ref="Q16:Q17"/>
  </mergeCells>
  <phoneticPr fontId="36" type="noConversion"/>
  <printOptions horizontalCentered="1"/>
  <pageMargins left="0" right="0" top="0.78740157480314998" bottom="0.78740157480314998" header="0.39370078740157499" footer="0.39370078740157499"/>
  <pageSetup paperSize="9" orientation="landscape" horizontalDpi="1200" verticalDpi="1200" r:id="rId1"/>
  <headerFooter scaleWithDoc="0" alignWithMargins="0">
    <oddFooter>&amp;C第 &amp;P 页，共 &amp;N 页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>
  <sheetPr>
    <tabColor rgb="FFFF0000"/>
    <pageSetUpPr fitToPage="1"/>
  </sheetPr>
  <dimension ref="A1:H38"/>
  <sheetViews>
    <sheetView showGridLines="0" showZeros="0" zoomScale="115" zoomScaleNormal="115" workbookViewId="0">
      <selection activeCell="L11" sqref="L11"/>
    </sheetView>
  </sheetViews>
  <sheetFormatPr defaultColWidth="6.875" defaultRowHeight="18.95" customHeight="1"/>
  <cols>
    <col min="1" max="1" width="6.625" style="340" customWidth="1"/>
    <col min="2" max="2" width="7.375" style="341" customWidth="1"/>
    <col min="3" max="3" width="13.625" style="342" customWidth="1"/>
    <col min="4" max="4" width="31.5" style="343" customWidth="1"/>
    <col min="5" max="5" width="12.125" style="344" customWidth="1"/>
    <col min="6" max="6" width="13.25" style="344" customWidth="1"/>
    <col min="7" max="7" width="15.75" style="344" customWidth="1"/>
    <col min="8" max="8" width="16.75" style="344" customWidth="1"/>
    <col min="9" max="16384" width="6.875" style="345"/>
  </cols>
  <sheetData>
    <row r="1" spans="1:8" ht="23.25" customHeight="1">
      <c r="A1" s="346"/>
      <c r="B1" s="346"/>
      <c r="C1" s="346"/>
      <c r="D1" s="346"/>
      <c r="E1" s="346"/>
      <c r="F1" s="346"/>
      <c r="G1" s="346"/>
      <c r="H1" s="346" t="s">
        <v>271</v>
      </c>
    </row>
    <row r="2" spans="1:8" ht="23.25" customHeight="1">
      <c r="A2" s="779" t="s">
        <v>272</v>
      </c>
      <c r="B2" s="779"/>
      <c r="C2" s="779"/>
      <c r="D2" s="779"/>
      <c r="E2" s="779"/>
      <c r="F2" s="779"/>
      <c r="G2" s="779"/>
      <c r="H2" s="779"/>
    </row>
    <row r="3" spans="1:8" s="338" customFormat="1" ht="23.25" customHeight="1">
      <c r="A3" s="347" t="s">
        <v>125</v>
      </c>
      <c r="B3" s="348"/>
      <c r="C3" s="346"/>
      <c r="D3" s="346"/>
      <c r="E3" s="346"/>
      <c r="F3" s="346"/>
      <c r="G3" s="346"/>
      <c r="H3" s="346" t="s">
        <v>78</v>
      </c>
    </row>
    <row r="4" spans="1:8" s="338" customFormat="1" ht="23.25" customHeight="1">
      <c r="A4" s="349" t="s">
        <v>126</v>
      </c>
      <c r="B4" s="349"/>
      <c r="C4" s="778" t="s">
        <v>79</v>
      </c>
      <c r="D4" s="778" t="s">
        <v>99</v>
      </c>
      <c r="E4" s="350" t="s">
        <v>128</v>
      </c>
      <c r="F4" s="350"/>
      <c r="G4" s="350"/>
      <c r="H4" s="350"/>
    </row>
    <row r="5" spans="1:8" s="338" customFormat="1" ht="23.25" customHeight="1">
      <c r="A5" s="778" t="s">
        <v>101</v>
      </c>
      <c r="B5" s="778" t="s">
        <v>102</v>
      </c>
      <c r="C5" s="778"/>
      <c r="D5" s="778"/>
      <c r="E5" s="778" t="s">
        <v>81</v>
      </c>
      <c r="F5" s="778" t="s">
        <v>133</v>
      </c>
      <c r="G5" s="778" t="s">
        <v>134</v>
      </c>
      <c r="H5" s="778" t="s">
        <v>135</v>
      </c>
    </row>
    <row r="6" spans="1:8" ht="31.5" customHeight="1">
      <c r="A6" s="778"/>
      <c r="B6" s="778"/>
      <c r="C6" s="778"/>
      <c r="D6" s="778"/>
      <c r="E6" s="778"/>
      <c r="F6" s="778"/>
      <c r="G6" s="778"/>
      <c r="H6" s="778"/>
    </row>
    <row r="7" spans="1:8" ht="23.25" customHeight="1">
      <c r="A7" s="351" t="s">
        <v>93</v>
      </c>
      <c r="B7" s="352" t="s">
        <v>93</v>
      </c>
      <c r="C7" s="352" t="s">
        <v>93</v>
      </c>
      <c r="D7" s="352" t="s">
        <v>93</v>
      </c>
      <c r="E7" s="353">
        <v>2</v>
      </c>
      <c r="F7" s="353">
        <v>3</v>
      </c>
      <c r="G7" s="354">
        <v>4</v>
      </c>
      <c r="H7" s="354">
        <v>5</v>
      </c>
    </row>
    <row r="8" spans="1:8" s="339" customFormat="1" ht="24" customHeight="1">
      <c r="A8" s="785" t="s">
        <v>81</v>
      </c>
      <c r="B8" s="786"/>
      <c r="C8" s="117" t="s">
        <v>94</v>
      </c>
      <c r="D8" s="355" t="s">
        <v>104</v>
      </c>
      <c r="E8" s="141">
        <f>E9</f>
        <v>87714.684560057052</v>
      </c>
      <c r="F8" s="141">
        <f>F9</f>
        <v>60796.724288235775</v>
      </c>
      <c r="G8" s="141">
        <f>G9</f>
        <v>11831.640964215796</v>
      </c>
      <c r="H8" s="141">
        <f>H9</f>
        <v>15086.319307605483</v>
      </c>
    </row>
    <row r="9" spans="1:8" s="339" customFormat="1" ht="19.5" customHeight="1">
      <c r="A9" s="356" t="s">
        <v>105</v>
      </c>
      <c r="B9" s="356"/>
      <c r="C9" s="117" t="s">
        <v>94</v>
      </c>
      <c r="D9" s="355" t="s">
        <v>106</v>
      </c>
      <c r="E9" s="141">
        <f>SUM(E10:E13)</f>
        <v>87714.684560057052</v>
      </c>
      <c r="F9" s="141">
        <f>SUM(F10:F13)</f>
        <v>60796.724288235775</v>
      </c>
      <c r="G9" s="141">
        <f>SUM(G10:G13)</f>
        <v>11831.640964215796</v>
      </c>
      <c r="H9" s="141">
        <f>SUM(H10:H13)</f>
        <v>15086.319307605483</v>
      </c>
    </row>
    <row r="10" spans="1:8" ht="19.5" customHeight="1">
      <c r="A10" s="103">
        <v>205</v>
      </c>
      <c r="B10" s="103" t="s">
        <v>107</v>
      </c>
      <c r="C10" s="142" t="s">
        <v>94</v>
      </c>
      <c r="D10" s="146" t="s">
        <v>144</v>
      </c>
      <c r="E10" s="145">
        <f>SUM(F10:H10)</f>
        <v>1766.8994178231278</v>
      </c>
      <c r="F10" s="145">
        <v>1216.18</v>
      </c>
      <c r="G10" s="145">
        <v>235.65290502190999</v>
      </c>
      <c r="H10" s="145">
        <v>315.06651280121798</v>
      </c>
    </row>
    <row r="11" spans="1:8" ht="19.5" customHeight="1">
      <c r="A11" s="103" t="s">
        <v>105</v>
      </c>
      <c r="B11" s="103" t="s">
        <v>145</v>
      </c>
      <c r="C11" s="142" t="s">
        <v>94</v>
      </c>
      <c r="D11" s="146" t="s">
        <v>146</v>
      </c>
      <c r="E11" s="145">
        <f>SUM(F11:H11)</f>
        <v>79762.952891617213</v>
      </c>
      <c r="F11" s="145">
        <v>55336.23</v>
      </c>
      <c r="G11" s="145">
        <v>10772.7028916172</v>
      </c>
      <c r="H11" s="145">
        <v>13654.02</v>
      </c>
    </row>
    <row r="12" spans="1:8" ht="19.5" customHeight="1">
      <c r="A12" s="103" t="s">
        <v>147</v>
      </c>
      <c r="B12" s="103" t="s">
        <v>148</v>
      </c>
      <c r="C12" s="142" t="s">
        <v>94</v>
      </c>
      <c r="D12" s="146" t="s">
        <v>149</v>
      </c>
      <c r="E12" s="145">
        <f>SUM(F12:H12)</f>
        <v>5305.3819291000436</v>
      </c>
      <c r="F12" s="145">
        <v>3642.2236756306602</v>
      </c>
      <c r="G12" s="145">
        <v>706.95871506572996</v>
      </c>
      <c r="H12" s="145">
        <v>956.19953840365395</v>
      </c>
    </row>
    <row r="13" spans="1:8" ht="19.5" customHeight="1">
      <c r="A13" s="103" t="s">
        <v>105</v>
      </c>
      <c r="B13" s="103" t="s">
        <v>150</v>
      </c>
      <c r="C13" s="142" t="s">
        <v>94</v>
      </c>
      <c r="D13" s="146" t="s">
        <v>151</v>
      </c>
      <c r="E13" s="145">
        <f>SUM(F13:H13)</f>
        <v>879.45032151667283</v>
      </c>
      <c r="F13" s="145">
        <v>602.09061260510896</v>
      </c>
      <c r="G13" s="145">
        <v>116.32645251095499</v>
      </c>
      <c r="H13" s="145">
        <v>161.03325640060899</v>
      </c>
    </row>
    <row r="14" spans="1:8" ht="18.95" customHeight="1">
      <c r="C14" s="357"/>
      <c r="D14" s="358"/>
      <c r="F14" s="359"/>
      <c r="G14" s="359"/>
      <c r="H14" s="359"/>
    </row>
    <row r="17" spans="4:8" ht="18.95" hidden="1" customHeight="1"/>
    <row r="18" spans="4:8" ht="18.95" hidden="1" customHeight="1">
      <c r="E18" s="778" t="s">
        <v>81</v>
      </c>
      <c r="F18" s="778" t="s">
        <v>133</v>
      </c>
      <c r="G18" s="778" t="s">
        <v>134</v>
      </c>
      <c r="H18" s="778" t="s">
        <v>135</v>
      </c>
    </row>
    <row r="19" spans="4:8" ht="18.95" hidden="1" customHeight="1">
      <c r="E19" s="778"/>
      <c r="F19" s="778"/>
      <c r="G19" s="778"/>
      <c r="H19" s="778"/>
    </row>
    <row r="20" spans="4:8" ht="18.95" hidden="1" customHeight="1">
      <c r="E20" s="353">
        <v>2</v>
      </c>
      <c r="F20" s="353">
        <v>3</v>
      </c>
      <c r="G20" s="354">
        <v>4</v>
      </c>
      <c r="H20" s="354">
        <v>5</v>
      </c>
    </row>
    <row r="21" spans="4:8" ht="18.95" hidden="1" customHeight="1">
      <c r="E21" s="141">
        <f>E23</f>
        <v>80564.95</v>
      </c>
      <c r="F21" s="141">
        <f>F23</f>
        <v>55203.98</v>
      </c>
      <c r="G21" s="141">
        <f>G23</f>
        <v>10741.97</v>
      </c>
      <c r="H21" s="141">
        <f>H23</f>
        <v>14619</v>
      </c>
    </row>
    <row r="22" spans="4:8" ht="18.95" hidden="1" customHeight="1">
      <c r="E22" s="141">
        <v>88745</v>
      </c>
      <c r="F22" s="141">
        <f>F21/$E$21</f>
        <v>0.68521087644192702</v>
      </c>
      <c r="G22" s="141">
        <f t="shared" ref="G22:H22" si="0">G21/$E$21</f>
        <v>0.13333304371193699</v>
      </c>
      <c r="H22" s="141">
        <f t="shared" si="0"/>
        <v>0.18145607984613699</v>
      </c>
    </row>
    <row r="23" spans="4:8" ht="18.95" hidden="1" customHeight="1">
      <c r="E23" s="141">
        <f>SUM(E24:E27)</f>
        <v>80564.95</v>
      </c>
      <c r="F23" s="141">
        <f>SUM(F24:F27)</f>
        <v>55203.98</v>
      </c>
      <c r="G23" s="141">
        <f>SUM(G24:G27)</f>
        <v>10741.97</v>
      </c>
      <c r="H23" s="141">
        <f>SUM(H24:H27)</f>
        <v>14619</v>
      </c>
    </row>
    <row r="24" spans="4:8" ht="18.95" hidden="1" customHeight="1">
      <c r="D24" s="360">
        <f>F24/$F$23</f>
        <v>2.00000072458544E-2</v>
      </c>
      <c r="E24" s="145">
        <f>SUM(F24:H24)</f>
        <v>1648.02</v>
      </c>
      <c r="F24" s="145">
        <v>1104.08</v>
      </c>
      <c r="G24" s="145">
        <v>276.94</v>
      </c>
      <c r="H24" s="145">
        <v>267</v>
      </c>
    </row>
    <row r="25" spans="4:8" ht="18.95" hidden="1" customHeight="1">
      <c r="D25" s="360">
        <f t="shared" ref="D25:D27" si="1">F25/$F$23</f>
        <v>0.90999996739365496</v>
      </c>
      <c r="E25" s="145">
        <f>SUM(F25:H25)</f>
        <v>73419.69</v>
      </c>
      <c r="F25" s="145">
        <v>50235.62</v>
      </c>
      <c r="G25" s="145">
        <v>9785.07</v>
      </c>
      <c r="H25" s="145">
        <v>13399</v>
      </c>
    </row>
    <row r="26" spans="4:8" ht="18.95" hidden="1" customHeight="1">
      <c r="D26" s="360">
        <f t="shared" si="1"/>
        <v>6.0000021737563101E-2</v>
      </c>
      <c r="E26" s="145">
        <f>SUM(F26:H26)</f>
        <v>4824.8999999999996</v>
      </c>
      <c r="F26" s="145">
        <v>3312.24</v>
      </c>
      <c r="G26" s="145">
        <v>634.05999999999995</v>
      </c>
      <c r="H26" s="145">
        <v>878.6</v>
      </c>
    </row>
    <row r="27" spans="4:8" ht="18.95" hidden="1" customHeight="1">
      <c r="D27" s="360">
        <f t="shared" si="1"/>
        <v>1.00000036229272E-2</v>
      </c>
      <c r="E27" s="145">
        <f>SUM(F27:H27)</f>
        <v>672.34</v>
      </c>
      <c r="F27" s="145">
        <v>552.04</v>
      </c>
      <c r="G27" s="145">
        <v>45.9</v>
      </c>
      <c r="H27" s="145">
        <v>74.400000000000006</v>
      </c>
    </row>
    <row r="28" spans="4:8" ht="18.95" hidden="1" customHeight="1">
      <c r="F28" s="344">
        <f>$E$22*F22</f>
        <v>60809.039229838803</v>
      </c>
      <c r="G28" s="344">
        <f t="shared" ref="G28:H28" si="2">$E$22*G22</f>
        <v>11832.6409642158</v>
      </c>
      <c r="H28" s="344">
        <f t="shared" si="2"/>
        <v>16103.319805945401</v>
      </c>
    </row>
    <row r="29" spans="4:8" ht="18.95" hidden="1" customHeight="1">
      <c r="F29" s="344">
        <f>$F$28*D24</f>
        <v>1216.18122521022</v>
      </c>
      <c r="G29" s="344">
        <f>$G$28*D24</f>
        <v>236.65290502190999</v>
      </c>
      <c r="H29" s="344">
        <f>$H$28*D24</f>
        <v>322.06651280121798</v>
      </c>
    </row>
    <row r="30" spans="4:8" ht="18.95" hidden="1" customHeight="1">
      <c r="F30" s="344">
        <f t="shared" ref="F30:F32" si="3">$F$28*D25</f>
        <v>55336.2237163928</v>
      </c>
      <c r="G30" s="344">
        <f t="shared" ref="G30:G32" si="4">$G$28*D25</f>
        <v>10767.7028916172</v>
      </c>
      <c r="H30" s="344">
        <f t="shared" ref="H30:H32" si="5">$H$28*D25</f>
        <v>14654.0204983399</v>
      </c>
    </row>
    <row r="31" spans="4:8" ht="18.95" hidden="1" customHeight="1">
      <c r="F31" s="344">
        <f t="shared" si="3"/>
        <v>3648.5436756306599</v>
      </c>
      <c r="G31" s="344">
        <f t="shared" si="4"/>
        <v>709.95871506572996</v>
      </c>
      <c r="H31" s="344">
        <f t="shared" si="5"/>
        <v>966.19953840365395</v>
      </c>
    </row>
    <row r="32" spans="4:8" ht="18.95" hidden="1" customHeight="1">
      <c r="F32" s="344">
        <f t="shared" si="3"/>
        <v>608.09061260510896</v>
      </c>
      <c r="G32" s="344">
        <f t="shared" si="4"/>
        <v>118.32645251095499</v>
      </c>
      <c r="H32" s="344">
        <f t="shared" si="5"/>
        <v>161.03325640060899</v>
      </c>
    </row>
    <row r="33" spans="6:8" ht="18.95" hidden="1" customHeight="1"/>
    <row r="34" spans="6:8" ht="18.95" hidden="1" customHeight="1"/>
    <row r="35" spans="6:8" ht="18.95" hidden="1" customHeight="1">
      <c r="F35" s="361">
        <v>1216.18122521022</v>
      </c>
      <c r="G35" s="361">
        <v>236.65290502190999</v>
      </c>
      <c r="H35" s="361">
        <v>322.06651280121798</v>
      </c>
    </row>
    <row r="36" spans="6:8" ht="18.95" hidden="1" customHeight="1">
      <c r="F36" s="361">
        <v>55336.2237163928</v>
      </c>
      <c r="G36" s="361">
        <v>10767.7028916172</v>
      </c>
      <c r="H36" s="361">
        <v>14654.0204983399</v>
      </c>
    </row>
    <row r="37" spans="6:8" ht="18.95" hidden="1" customHeight="1">
      <c r="F37" s="361">
        <v>3648.5436756306599</v>
      </c>
      <c r="G37" s="361">
        <v>709.95871506572996</v>
      </c>
      <c r="H37" s="361">
        <v>966.19953840365395</v>
      </c>
    </row>
    <row r="38" spans="6:8" ht="18.95" hidden="1" customHeight="1">
      <c r="F38" s="361">
        <v>608.09061260510896</v>
      </c>
      <c r="G38" s="361">
        <v>118.32645251095499</v>
      </c>
      <c r="H38" s="361">
        <v>161.03325640060899</v>
      </c>
    </row>
  </sheetData>
  <sheetProtection formatCells="0" formatColumns="0" formatRows="0"/>
  <mergeCells count="14">
    <mergeCell ref="A2:H2"/>
    <mergeCell ref="A8:B8"/>
    <mergeCell ref="A5:A6"/>
    <mergeCell ref="B5:B6"/>
    <mergeCell ref="C4:C6"/>
    <mergeCell ref="D4:D6"/>
    <mergeCell ref="E5:E6"/>
    <mergeCell ref="H5:H6"/>
    <mergeCell ref="H18:H19"/>
    <mergeCell ref="E18:E19"/>
    <mergeCell ref="F5:F6"/>
    <mergeCell ref="F18:F19"/>
    <mergeCell ref="G5:G6"/>
    <mergeCell ref="G18:G19"/>
  </mergeCells>
  <phoneticPr fontId="36" type="noConversion"/>
  <printOptions horizontalCentered="1"/>
  <pageMargins left="0.74803149606299202" right="0.74803149606299202" top="0.78740157480314998" bottom="0.78740157480314998" header="0.39370078740157499" footer="0.39370078740157499"/>
  <pageSetup paperSize="9" orientation="landscape" horizontalDpi="1200" verticalDpi="1200" r:id="rId1"/>
  <headerFooter scaleWithDoc="0" alignWithMargins="0">
    <oddFooter>&amp;C第 &amp;P 页，共 &amp;N 页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>
  <sheetPr>
    <tabColor rgb="FFFF0000"/>
  </sheetPr>
  <dimension ref="A1:AC152"/>
  <sheetViews>
    <sheetView showGridLines="0" showZeros="0" zoomScaleNormal="100" workbookViewId="0">
      <pane xSplit="12" ySplit="7" topLeftCell="M8" activePane="bottomRight" state="frozen"/>
      <selection pane="topRight"/>
      <selection pane="bottomLeft"/>
      <selection pane="bottomRight" activeCell="H11" sqref="H11:AA20"/>
    </sheetView>
  </sheetViews>
  <sheetFormatPr defaultColWidth="6.75" defaultRowHeight="23.1" customHeight="1"/>
  <cols>
    <col min="1" max="1" width="4.125" style="295" customWidth="1"/>
    <col min="2" max="2" width="3.25" style="295" customWidth="1"/>
    <col min="3" max="3" width="3" style="295" customWidth="1"/>
    <col min="4" max="4" width="4.5" style="295" customWidth="1"/>
    <col min="5" max="5" width="15.625" style="295" customWidth="1"/>
    <col min="6" max="6" width="13.875" style="295" customWidth="1"/>
    <col min="7" max="8" width="12.5" style="295" customWidth="1"/>
    <col min="9" max="9" width="8.25" style="295" hidden="1" customWidth="1"/>
    <col min="10" max="10" width="7.125" style="295" hidden="1" customWidth="1"/>
    <col min="11" max="11" width="4.5" style="295" hidden="1" customWidth="1"/>
    <col min="12" max="12" width="11.125" style="295" customWidth="1"/>
    <col min="13" max="13" width="11.375" style="296" customWidth="1"/>
    <col min="14" max="14" width="7.25" style="295" hidden="1" customWidth="1"/>
    <col min="15" max="15" width="13.25" style="295" customWidth="1"/>
    <col min="16" max="17" width="11.5" style="295" customWidth="1"/>
    <col min="18" max="18" width="10.125" style="295" customWidth="1"/>
    <col min="19" max="19" width="9.625" style="295" customWidth="1"/>
    <col min="20" max="20" width="10.25" style="295" customWidth="1"/>
    <col min="21" max="21" width="8.625" style="295" hidden="1" customWidth="1"/>
    <col min="22" max="22" width="7" style="295" hidden="1" customWidth="1"/>
    <col min="23" max="23" width="11" style="295" customWidth="1"/>
    <col min="24" max="24" width="12.375" style="295" customWidth="1"/>
    <col min="25" max="25" width="8.5" style="295" hidden="1" customWidth="1"/>
    <col min="26" max="26" width="6.5" style="295" hidden="1" customWidth="1"/>
    <col min="27" max="27" width="12" style="295" customWidth="1"/>
    <col min="28" max="28" width="6.75" style="295"/>
    <col min="29" max="16384" width="6.75" style="297"/>
  </cols>
  <sheetData>
    <row r="1" spans="1:28" s="292" customFormat="1" ht="23.1" customHeight="1">
      <c r="A1" s="295"/>
      <c r="B1" s="298"/>
      <c r="C1" s="298"/>
      <c r="D1" s="298"/>
      <c r="E1" s="298"/>
      <c r="F1" s="298"/>
      <c r="G1" s="298"/>
      <c r="H1" s="298"/>
      <c r="I1" s="298"/>
      <c r="J1" s="298"/>
      <c r="K1" s="298"/>
      <c r="L1" s="298"/>
      <c r="M1" s="296"/>
      <c r="N1" s="298"/>
      <c r="O1" s="298"/>
      <c r="P1" s="298"/>
      <c r="Q1" s="298"/>
      <c r="R1" s="298"/>
      <c r="S1" s="298"/>
      <c r="T1" s="298"/>
      <c r="U1" s="298"/>
      <c r="V1" s="298"/>
      <c r="W1" s="298"/>
      <c r="X1" s="295"/>
      <c r="Y1" s="295"/>
      <c r="Z1" s="295"/>
      <c r="AA1" s="328" t="s">
        <v>273</v>
      </c>
      <c r="AB1" s="329"/>
    </row>
    <row r="2" spans="1:28" s="292" customFormat="1" ht="23.1" customHeight="1">
      <c r="A2" s="792" t="s">
        <v>274</v>
      </c>
      <c r="B2" s="792"/>
      <c r="C2" s="792"/>
      <c r="D2" s="792"/>
      <c r="E2" s="792"/>
      <c r="F2" s="792"/>
      <c r="G2" s="792"/>
      <c r="H2" s="792"/>
      <c r="I2" s="792"/>
      <c r="J2" s="792"/>
      <c r="K2" s="792"/>
      <c r="L2" s="792"/>
      <c r="M2" s="792"/>
      <c r="N2" s="792"/>
      <c r="O2" s="792"/>
      <c r="P2" s="792"/>
      <c r="Q2" s="792"/>
      <c r="R2" s="792"/>
      <c r="S2" s="792"/>
      <c r="T2" s="792"/>
      <c r="U2" s="792"/>
      <c r="V2" s="792"/>
      <c r="W2" s="792"/>
      <c r="X2" s="792"/>
      <c r="Y2" s="792"/>
      <c r="Z2" s="792"/>
      <c r="AA2" s="792"/>
      <c r="AB2" s="295"/>
    </row>
    <row r="3" spans="1:28" s="292" customFormat="1" ht="23.1" customHeight="1">
      <c r="A3" s="793" t="s">
        <v>125</v>
      </c>
      <c r="B3" s="793"/>
      <c r="C3" s="793"/>
      <c r="D3" s="793"/>
      <c r="E3" s="793"/>
      <c r="F3" s="793"/>
      <c r="G3" s="299"/>
      <c r="H3" s="299"/>
      <c r="I3" s="299"/>
      <c r="J3" s="299"/>
      <c r="K3" s="299"/>
      <c r="L3" s="299"/>
      <c r="M3" s="296"/>
      <c r="N3" s="299"/>
      <c r="O3" s="299"/>
      <c r="P3" s="299"/>
      <c r="Q3" s="299"/>
      <c r="R3" s="299"/>
      <c r="S3" s="299"/>
      <c r="T3" s="299"/>
      <c r="U3" s="299"/>
      <c r="V3" s="299"/>
      <c r="W3" s="299"/>
      <c r="X3" s="295"/>
      <c r="Y3" s="295"/>
      <c r="Z3" s="794" t="s">
        <v>78</v>
      </c>
      <c r="AA3" s="794"/>
      <c r="AB3" s="330"/>
    </row>
    <row r="4" spans="1:28" s="292" customFormat="1" ht="14.25">
      <c r="A4" s="795" t="s">
        <v>98</v>
      </c>
      <c r="B4" s="795"/>
      <c r="C4" s="795"/>
      <c r="D4" s="787" t="s">
        <v>79</v>
      </c>
      <c r="E4" s="787" t="s">
        <v>99</v>
      </c>
      <c r="F4" s="787" t="s">
        <v>100</v>
      </c>
      <c r="G4" s="787" t="s">
        <v>170</v>
      </c>
      <c r="H4" s="787"/>
      <c r="I4" s="787"/>
      <c r="J4" s="787"/>
      <c r="K4" s="787"/>
      <c r="L4" s="787"/>
      <c r="M4" s="787"/>
      <c r="N4" s="787"/>
      <c r="O4" s="787" t="s">
        <v>171</v>
      </c>
      <c r="P4" s="787"/>
      <c r="Q4" s="787"/>
      <c r="R4" s="787"/>
      <c r="S4" s="787"/>
      <c r="T4" s="787"/>
      <c r="U4" s="787"/>
      <c r="V4" s="787"/>
      <c r="W4" s="715" t="s">
        <v>172</v>
      </c>
      <c r="X4" s="787" t="s">
        <v>173</v>
      </c>
      <c r="Y4" s="787"/>
      <c r="Z4" s="787"/>
      <c r="AA4" s="787"/>
      <c r="AB4" s="295"/>
    </row>
    <row r="5" spans="1:28" s="292" customFormat="1" ht="14.25">
      <c r="A5" s="787" t="s">
        <v>101</v>
      </c>
      <c r="B5" s="787" t="s">
        <v>102</v>
      </c>
      <c r="C5" s="787" t="s">
        <v>103</v>
      </c>
      <c r="D5" s="787"/>
      <c r="E5" s="787"/>
      <c r="F5" s="787"/>
      <c r="G5" s="787" t="s">
        <v>81</v>
      </c>
      <c r="H5" s="787" t="s">
        <v>174</v>
      </c>
      <c r="I5" s="787" t="s">
        <v>175</v>
      </c>
      <c r="J5" s="787" t="s">
        <v>176</v>
      </c>
      <c r="K5" s="787" t="s">
        <v>177</v>
      </c>
      <c r="L5" s="719" t="s">
        <v>178</v>
      </c>
      <c r="M5" s="787" t="s">
        <v>179</v>
      </c>
      <c r="N5" s="787" t="s">
        <v>180</v>
      </c>
      <c r="O5" s="787" t="s">
        <v>81</v>
      </c>
      <c r="P5" s="787" t="s">
        <v>181</v>
      </c>
      <c r="Q5" s="787" t="s">
        <v>182</v>
      </c>
      <c r="R5" s="787" t="s">
        <v>183</v>
      </c>
      <c r="S5" s="719" t="s">
        <v>184</v>
      </c>
      <c r="T5" s="787" t="s">
        <v>185</v>
      </c>
      <c r="U5" s="787" t="s">
        <v>186</v>
      </c>
      <c r="V5" s="787" t="s">
        <v>187</v>
      </c>
      <c r="W5" s="716"/>
      <c r="X5" s="787" t="s">
        <v>81</v>
      </c>
      <c r="Y5" s="787" t="s">
        <v>188</v>
      </c>
      <c r="Z5" s="787" t="s">
        <v>189</v>
      </c>
      <c r="AA5" s="787" t="s">
        <v>173</v>
      </c>
      <c r="AB5" s="295"/>
    </row>
    <row r="6" spans="1:28" s="292" customFormat="1" ht="14.25">
      <c r="A6" s="787"/>
      <c r="B6" s="787"/>
      <c r="C6" s="787"/>
      <c r="D6" s="787"/>
      <c r="E6" s="787"/>
      <c r="F6" s="787"/>
      <c r="G6" s="787"/>
      <c r="H6" s="787"/>
      <c r="I6" s="787"/>
      <c r="J6" s="787"/>
      <c r="K6" s="787"/>
      <c r="L6" s="719"/>
      <c r="M6" s="787"/>
      <c r="N6" s="787"/>
      <c r="O6" s="787"/>
      <c r="P6" s="787"/>
      <c r="Q6" s="787"/>
      <c r="R6" s="787"/>
      <c r="S6" s="719"/>
      <c r="T6" s="787"/>
      <c r="U6" s="787"/>
      <c r="V6" s="787"/>
      <c r="W6" s="717"/>
      <c r="X6" s="787"/>
      <c r="Y6" s="787"/>
      <c r="Z6" s="787"/>
      <c r="AA6" s="787"/>
      <c r="AB6" s="295"/>
    </row>
    <row r="7" spans="1:28" s="292" customFormat="1" ht="14.25">
      <c r="A7" s="300" t="s">
        <v>93</v>
      </c>
      <c r="B7" s="300" t="s">
        <v>93</v>
      </c>
      <c r="C7" s="300" t="s">
        <v>93</v>
      </c>
      <c r="D7" s="300" t="s">
        <v>93</v>
      </c>
      <c r="E7" s="300" t="s">
        <v>93</v>
      </c>
      <c r="F7" s="301">
        <v>1</v>
      </c>
      <c r="G7" s="301">
        <v>2</v>
      </c>
      <c r="H7" s="301">
        <v>3</v>
      </c>
      <c r="I7" s="301">
        <v>4</v>
      </c>
      <c r="J7" s="301">
        <v>5</v>
      </c>
      <c r="K7" s="301">
        <v>6</v>
      </c>
      <c r="L7" s="301">
        <v>7</v>
      </c>
      <c r="M7" s="301">
        <v>8</v>
      </c>
      <c r="N7" s="301">
        <v>9</v>
      </c>
      <c r="O7" s="301">
        <v>10</v>
      </c>
      <c r="P7" s="301">
        <v>11</v>
      </c>
      <c r="Q7" s="301">
        <v>12</v>
      </c>
      <c r="R7" s="301">
        <v>13</v>
      </c>
      <c r="S7" s="301">
        <v>14</v>
      </c>
      <c r="T7" s="301">
        <v>15</v>
      </c>
      <c r="U7" s="301">
        <v>16</v>
      </c>
      <c r="V7" s="301">
        <v>17</v>
      </c>
      <c r="W7" s="301">
        <v>18</v>
      </c>
      <c r="X7" s="301">
        <v>19</v>
      </c>
      <c r="Y7" s="301">
        <v>20</v>
      </c>
      <c r="Z7" s="301">
        <v>21</v>
      </c>
      <c r="AA7" s="301">
        <v>22</v>
      </c>
      <c r="AB7" s="295"/>
    </row>
    <row r="8" spans="1:28" s="293" customFormat="1" ht="36">
      <c r="A8" s="788" t="s">
        <v>81</v>
      </c>
      <c r="B8" s="789"/>
      <c r="C8" s="790"/>
      <c r="D8" s="302" t="s">
        <v>94</v>
      </c>
      <c r="E8" s="303" t="s">
        <v>104</v>
      </c>
      <c r="F8" s="533">
        <f t="shared" ref="F8:F72" si="0">G8+O8+W8+X8</f>
        <v>60796.717379923713</v>
      </c>
      <c r="G8" s="304">
        <f t="shared" ref="G8:AA8" si="1">G9</f>
        <v>39557.994260806059</v>
      </c>
      <c r="H8" s="304">
        <f t="shared" si="1"/>
        <v>23047.69318263993</v>
      </c>
      <c r="I8" s="304"/>
      <c r="J8" s="304"/>
      <c r="K8" s="304"/>
      <c r="L8" s="304">
        <f t="shared" si="1"/>
        <v>4207.2480456349103</v>
      </c>
      <c r="M8" s="304">
        <f t="shared" si="1"/>
        <v>12303.053032531216</v>
      </c>
      <c r="N8" s="304"/>
      <c r="O8" s="304">
        <f t="shared" ref="O8:O9" si="2">SUM(P8:T8)</f>
        <v>11157.167844794052</v>
      </c>
      <c r="P8" s="304">
        <f t="shared" si="1"/>
        <v>5745.13</v>
      </c>
      <c r="Q8" s="304">
        <f t="shared" si="1"/>
        <v>3742.1360837245002</v>
      </c>
      <c r="R8" s="304">
        <f t="shared" si="1"/>
        <v>642.40494850968003</v>
      </c>
      <c r="S8" s="304">
        <f t="shared" si="1"/>
        <v>646.31494850967988</v>
      </c>
      <c r="T8" s="304">
        <f t="shared" si="1"/>
        <v>381.18186405019219</v>
      </c>
      <c r="U8" s="304"/>
      <c r="V8" s="304"/>
      <c r="W8" s="304">
        <f t="shared" si="1"/>
        <v>3208.3990083460503</v>
      </c>
      <c r="X8" s="304">
        <f>AA8</f>
        <v>6873.1562659775509</v>
      </c>
      <c r="Y8" s="304"/>
      <c r="Z8" s="304"/>
      <c r="AA8" s="304">
        <f t="shared" si="1"/>
        <v>6873.1562659775509</v>
      </c>
      <c r="AB8" s="331"/>
    </row>
    <row r="9" spans="1:28" s="535" customFormat="1" ht="18.75" customHeight="1">
      <c r="A9" s="530" t="s">
        <v>105</v>
      </c>
      <c r="B9" s="530"/>
      <c r="C9" s="531"/>
      <c r="D9" s="532"/>
      <c r="E9" s="524" t="s">
        <v>106</v>
      </c>
      <c r="F9" s="533">
        <f t="shared" si="0"/>
        <v>60796.717379923713</v>
      </c>
      <c r="G9" s="533">
        <f t="shared" ref="G9:AA9" si="3">G10+G12+G17+G19</f>
        <v>39557.994260806059</v>
      </c>
      <c r="H9" s="533">
        <f t="shared" si="3"/>
        <v>23047.69318263993</v>
      </c>
      <c r="I9" s="533"/>
      <c r="J9" s="533"/>
      <c r="K9" s="533"/>
      <c r="L9" s="533">
        <f t="shared" si="3"/>
        <v>4207.2480456349103</v>
      </c>
      <c r="M9" s="533">
        <f t="shared" si="3"/>
        <v>12303.053032531216</v>
      </c>
      <c r="N9" s="533"/>
      <c r="O9" s="533">
        <f t="shared" si="2"/>
        <v>11157.167844794052</v>
      </c>
      <c r="P9" s="533">
        <f t="shared" si="3"/>
        <v>5745.13</v>
      </c>
      <c r="Q9" s="533">
        <f t="shared" si="3"/>
        <v>3742.1360837245002</v>
      </c>
      <c r="R9" s="533">
        <f t="shared" si="3"/>
        <v>642.40494850968003</v>
      </c>
      <c r="S9" s="533">
        <f t="shared" si="3"/>
        <v>646.31494850967988</v>
      </c>
      <c r="T9" s="533">
        <f t="shared" si="3"/>
        <v>381.18186405019219</v>
      </c>
      <c r="U9" s="533"/>
      <c r="V9" s="533"/>
      <c r="W9" s="533">
        <f t="shared" si="3"/>
        <v>3208.3990083460503</v>
      </c>
      <c r="X9" s="533">
        <f t="shared" ref="X9" si="4">AA9</f>
        <v>6873.1562659775509</v>
      </c>
      <c r="Y9" s="533"/>
      <c r="Z9" s="533"/>
      <c r="AA9" s="533">
        <f t="shared" si="3"/>
        <v>6873.1562659775509</v>
      </c>
      <c r="AB9" s="534"/>
    </row>
    <row r="10" spans="1:28" s="535" customFormat="1" ht="18.75" customHeight="1">
      <c r="A10" s="530">
        <v>205</v>
      </c>
      <c r="B10" s="530" t="s">
        <v>107</v>
      </c>
      <c r="C10" s="531"/>
      <c r="D10" s="532"/>
      <c r="E10" s="524" t="s">
        <v>108</v>
      </c>
      <c r="F10" s="533">
        <f t="shared" si="0"/>
        <v>584.30814826490825</v>
      </c>
      <c r="G10" s="533">
        <f t="shared" ref="G10:AA10" si="5">G11</f>
        <v>387.1889227890864</v>
      </c>
      <c r="H10" s="533">
        <f t="shared" si="5"/>
        <v>237.726377079733</v>
      </c>
      <c r="I10" s="533">
        <f t="shared" si="5"/>
        <v>0</v>
      </c>
      <c r="J10" s="533">
        <f t="shared" si="5"/>
        <v>0</v>
      </c>
      <c r="K10" s="533">
        <f t="shared" si="5"/>
        <v>0</v>
      </c>
      <c r="L10" s="533">
        <f t="shared" si="5"/>
        <v>37.142545709353399</v>
      </c>
      <c r="M10" s="533">
        <f t="shared" si="5"/>
        <v>112.32</v>
      </c>
      <c r="N10" s="533">
        <f t="shared" si="5"/>
        <v>0</v>
      </c>
      <c r="O10" s="533">
        <f t="shared" si="5"/>
        <v>102.89021712977119</v>
      </c>
      <c r="P10" s="533">
        <f t="shared" si="5"/>
        <v>53.14</v>
      </c>
      <c r="Q10" s="533">
        <f t="shared" si="5"/>
        <v>33.810217129771203</v>
      </c>
      <c r="R10" s="533">
        <f t="shared" si="5"/>
        <v>5.74</v>
      </c>
      <c r="S10" s="533">
        <f t="shared" si="5"/>
        <v>5.68</v>
      </c>
      <c r="T10" s="533">
        <f t="shared" si="5"/>
        <v>4.5199999999999996</v>
      </c>
      <c r="U10" s="533">
        <f t="shared" si="5"/>
        <v>0</v>
      </c>
      <c r="V10" s="533">
        <f t="shared" si="5"/>
        <v>0</v>
      </c>
      <c r="W10" s="533">
        <f t="shared" si="5"/>
        <v>28.979008346050701</v>
      </c>
      <c r="X10" s="533">
        <f t="shared" si="5"/>
        <v>65.25</v>
      </c>
      <c r="Y10" s="533">
        <f t="shared" si="5"/>
        <v>0</v>
      </c>
      <c r="Z10" s="533">
        <f t="shared" si="5"/>
        <v>0</v>
      </c>
      <c r="AA10" s="533">
        <f t="shared" si="5"/>
        <v>65.25</v>
      </c>
      <c r="AB10" s="534"/>
    </row>
    <row r="11" spans="1:28" s="294" customFormat="1" ht="18.75" customHeight="1">
      <c r="A11" s="97">
        <v>205</v>
      </c>
      <c r="B11" s="97" t="s">
        <v>107</v>
      </c>
      <c r="C11" s="306" t="s">
        <v>109</v>
      </c>
      <c r="D11" s="147" t="s">
        <v>94</v>
      </c>
      <c r="E11" s="100" t="s">
        <v>110</v>
      </c>
      <c r="F11" s="307">
        <f t="shared" si="0"/>
        <v>584.30814826490825</v>
      </c>
      <c r="G11" s="308">
        <f>SUM(H11:M11)</f>
        <v>387.1889227890864</v>
      </c>
      <c r="H11" s="308">
        <v>237.726377079733</v>
      </c>
      <c r="I11" s="308">
        <v>0</v>
      </c>
      <c r="J11" s="308">
        <v>0</v>
      </c>
      <c r="K11" s="308">
        <v>0</v>
      </c>
      <c r="L11" s="308">
        <v>37.142545709353399</v>
      </c>
      <c r="M11" s="308">
        <v>112.32</v>
      </c>
      <c r="N11" s="308">
        <v>0</v>
      </c>
      <c r="O11" s="307">
        <f>SUM(P11:T11)</f>
        <v>102.89021712977119</v>
      </c>
      <c r="P11" s="308">
        <v>53.14</v>
      </c>
      <c r="Q11" s="308">
        <v>33.810217129771203</v>
      </c>
      <c r="R11" s="308">
        <v>5.74</v>
      </c>
      <c r="S11" s="308">
        <v>5.68</v>
      </c>
      <c r="T11" s="308">
        <v>4.5199999999999996</v>
      </c>
      <c r="U11" s="308">
        <v>0</v>
      </c>
      <c r="V11" s="308">
        <v>0</v>
      </c>
      <c r="W11" s="308">
        <v>28.979008346050701</v>
      </c>
      <c r="X11" s="307">
        <f>AA11</f>
        <v>65.25</v>
      </c>
      <c r="Y11" s="308">
        <v>0</v>
      </c>
      <c r="Z11" s="308">
        <v>0</v>
      </c>
      <c r="AA11" s="308">
        <v>65.25</v>
      </c>
      <c r="AB11" s="332"/>
    </row>
    <row r="12" spans="1:28" s="535" customFormat="1" ht="18.75" customHeight="1">
      <c r="A12" s="530">
        <v>205</v>
      </c>
      <c r="B12" s="530" t="s">
        <v>109</v>
      </c>
      <c r="C12" s="531"/>
      <c r="D12" s="532"/>
      <c r="E12" s="524" t="s">
        <v>111</v>
      </c>
      <c r="F12" s="533">
        <f t="shared" si="0"/>
        <v>51399.68972905953</v>
      </c>
      <c r="G12" s="536">
        <f t="shared" ref="G12:G20" si="6">SUM(H12:M12)</f>
        <v>33169.526362363409</v>
      </c>
      <c r="H12" s="533">
        <f t="shared" ref="H12:AA12" si="7">H13+H14+H15+H16</f>
        <v>19125.017178668109</v>
      </c>
      <c r="I12" s="533"/>
      <c r="J12" s="533"/>
      <c r="K12" s="533"/>
      <c r="L12" s="533">
        <f t="shared" si="7"/>
        <v>3577.037971601454</v>
      </c>
      <c r="M12" s="533">
        <f t="shared" si="7"/>
        <v>10467.471212093846</v>
      </c>
      <c r="N12" s="533"/>
      <c r="O12" s="533">
        <f t="shared" ref="O12:O75" si="8">SUM(P12:T12)</f>
        <v>9526.237100718572</v>
      </c>
      <c r="P12" s="533">
        <f t="shared" si="7"/>
        <v>4925.22</v>
      </c>
      <c r="Q12" s="533">
        <f t="shared" si="7"/>
        <v>3183.47533964902</v>
      </c>
      <c r="R12" s="533">
        <f t="shared" si="7"/>
        <v>543.86494850967995</v>
      </c>
      <c r="S12" s="533">
        <f t="shared" si="7"/>
        <v>550.75494850967993</v>
      </c>
      <c r="T12" s="533">
        <f t="shared" si="7"/>
        <v>322.9218640501922</v>
      </c>
      <c r="U12" s="533"/>
      <c r="V12" s="533"/>
      <c r="W12" s="533">
        <f t="shared" si="7"/>
        <v>2744.3199999999997</v>
      </c>
      <c r="X12" s="533">
        <f t="shared" ref="X12:X20" si="9">AA12</f>
        <v>5959.6062659775507</v>
      </c>
      <c r="Y12" s="533"/>
      <c r="Z12" s="533"/>
      <c r="AA12" s="533">
        <f t="shared" si="7"/>
        <v>5959.6062659775507</v>
      </c>
      <c r="AB12" s="534"/>
    </row>
    <row r="13" spans="1:28" s="294" customFormat="1" ht="18.75" customHeight="1">
      <c r="A13" s="97">
        <v>205</v>
      </c>
      <c r="B13" s="97" t="s">
        <v>109</v>
      </c>
      <c r="C13" s="306" t="s">
        <v>107</v>
      </c>
      <c r="D13" s="147" t="s">
        <v>94</v>
      </c>
      <c r="E13" s="100" t="s">
        <v>112</v>
      </c>
      <c r="F13" s="307">
        <f t="shared" si="0"/>
        <v>4218.2300455868244</v>
      </c>
      <c r="G13" s="308">
        <f t="shared" si="6"/>
        <v>2798.995365608434</v>
      </c>
      <c r="H13" s="308">
        <v>1718.10961345946</v>
      </c>
      <c r="I13" s="308">
        <v>0</v>
      </c>
      <c r="J13" s="308">
        <v>0</v>
      </c>
      <c r="K13" s="308">
        <v>0</v>
      </c>
      <c r="L13" s="308">
        <v>275.46456902293801</v>
      </c>
      <c r="M13" s="308">
        <v>805.421183126036</v>
      </c>
      <c r="N13" s="308">
        <v>0</v>
      </c>
      <c r="O13" s="307">
        <f t="shared" si="8"/>
        <v>732.51467997839018</v>
      </c>
      <c r="P13" s="308">
        <v>378.52</v>
      </c>
      <c r="Q13" s="308">
        <v>244.882815928198</v>
      </c>
      <c r="R13" s="308">
        <v>42.54</v>
      </c>
      <c r="S13" s="308">
        <v>42.32</v>
      </c>
      <c r="T13" s="308">
        <v>24.2518640501922</v>
      </c>
      <c r="U13" s="308">
        <v>0</v>
      </c>
      <c r="V13" s="308">
        <v>0</v>
      </c>
      <c r="W13" s="308">
        <v>211.52</v>
      </c>
      <c r="X13" s="307">
        <f t="shared" si="9"/>
        <v>475.2</v>
      </c>
      <c r="Y13" s="308">
        <v>0</v>
      </c>
      <c r="Z13" s="308">
        <v>0</v>
      </c>
      <c r="AA13" s="308">
        <v>475.2</v>
      </c>
      <c r="AB13" s="332"/>
    </row>
    <row r="14" spans="1:28" s="294" customFormat="1" ht="18.75" customHeight="1">
      <c r="A14" s="97">
        <v>205</v>
      </c>
      <c r="B14" s="97" t="s">
        <v>109</v>
      </c>
      <c r="C14" s="306" t="s">
        <v>109</v>
      </c>
      <c r="D14" s="147" t="s">
        <v>94</v>
      </c>
      <c r="E14" s="100" t="s">
        <v>113</v>
      </c>
      <c r="F14" s="307">
        <f t="shared" si="0"/>
        <v>22580.145505696564</v>
      </c>
      <c r="G14" s="308">
        <f t="shared" si="6"/>
        <v>13980.993966080161</v>
      </c>
      <c r="H14" s="308">
        <v>7340.27</v>
      </c>
      <c r="I14" s="308">
        <v>0</v>
      </c>
      <c r="J14" s="308">
        <v>0</v>
      </c>
      <c r="K14" s="308">
        <v>0</v>
      </c>
      <c r="L14" s="308">
        <v>1688.1387825782499</v>
      </c>
      <c r="M14" s="308">
        <v>4952.5851835019103</v>
      </c>
      <c r="N14" s="308">
        <v>0</v>
      </c>
      <c r="O14" s="307">
        <f t="shared" si="8"/>
        <v>4495.0515396164001</v>
      </c>
      <c r="P14" s="308">
        <v>2322.84</v>
      </c>
      <c r="Q14" s="308">
        <v>1504.27952127873</v>
      </c>
      <c r="R14" s="308">
        <v>257.86600916883498</v>
      </c>
      <c r="S14" s="308">
        <v>257.86600916883498</v>
      </c>
      <c r="T14" s="308">
        <v>152.19999999999999</v>
      </c>
      <c r="U14" s="308">
        <v>0</v>
      </c>
      <c r="V14" s="308">
        <v>0</v>
      </c>
      <c r="W14" s="308">
        <v>1295.4000000000001</v>
      </c>
      <c r="X14" s="307">
        <f t="shared" si="9"/>
        <v>2808.7</v>
      </c>
      <c r="Y14" s="308">
        <v>0</v>
      </c>
      <c r="Z14" s="308">
        <v>0</v>
      </c>
      <c r="AA14" s="308">
        <v>2808.7</v>
      </c>
      <c r="AB14" s="333"/>
    </row>
    <row r="15" spans="1:28" s="294" customFormat="1" ht="18.75" customHeight="1">
      <c r="A15" s="97">
        <v>205</v>
      </c>
      <c r="B15" s="97" t="s">
        <v>109</v>
      </c>
      <c r="C15" s="306" t="s">
        <v>114</v>
      </c>
      <c r="D15" s="147" t="s">
        <v>94</v>
      </c>
      <c r="E15" s="100" t="s">
        <v>115</v>
      </c>
      <c r="F15" s="307">
        <f t="shared" si="0"/>
        <v>15619.210379934388</v>
      </c>
      <c r="G15" s="308">
        <f t="shared" si="6"/>
        <v>10384.11839008531</v>
      </c>
      <c r="H15" s="308">
        <v>6376.4026792240902</v>
      </c>
      <c r="I15" s="308">
        <v>0</v>
      </c>
      <c r="J15" s="308">
        <v>0</v>
      </c>
      <c r="K15" s="308">
        <v>0</v>
      </c>
      <c r="L15" s="308">
        <v>1022.1534006654</v>
      </c>
      <c r="M15" s="308">
        <v>2985.5623101958199</v>
      </c>
      <c r="N15" s="308">
        <v>0</v>
      </c>
      <c r="O15" s="307">
        <f t="shared" si="8"/>
        <v>2733.6719898490774</v>
      </c>
      <c r="P15" s="308">
        <v>1412.65</v>
      </c>
      <c r="Q15" s="308">
        <v>909.56411116738695</v>
      </c>
      <c r="R15" s="308">
        <v>155.91893934084499</v>
      </c>
      <c r="S15" s="308">
        <v>162.91893934084499</v>
      </c>
      <c r="T15" s="308">
        <v>92.62</v>
      </c>
      <c r="U15" s="308">
        <v>0</v>
      </c>
      <c r="V15" s="308">
        <v>0</v>
      </c>
      <c r="W15" s="308">
        <v>785.2</v>
      </c>
      <c r="X15" s="307">
        <f t="shared" si="9"/>
        <v>1716.22</v>
      </c>
      <c r="Y15" s="308">
        <v>0</v>
      </c>
      <c r="Z15" s="308">
        <v>0</v>
      </c>
      <c r="AA15" s="308">
        <v>1716.22</v>
      </c>
      <c r="AB15" s="333"/>
    </row>
    <row r="16" spans="1:28" s="294" customFormat="1" ht="18.75" customHeight="1">
      <c r="A16" s="97">
        <v>205</v>
      </c>
      <c r="B16" s="97" t="s">
        <v>109</v>
      </c>
      <c r="C16" s="306" t="s">
        <v>116</v>
      </c>
      <c r="D16" s="147" t="s">
        <v>94</v>
      </c>
      <c r="E16" s="100" t="s">
        <v>117</v>
      </c>
      <c r="F16" s="307">
        <f t="shared" si="0"/>
        <v>8982.103797841768</v>
      </c>
      <c r="G16" s="308">
        <f t="shared" si="6"/>
        <v>6005.4186405895061</v>
      </c>
      <c r="H16" s="308">
        <v>3690.2348859845602</v>
      </c>
      <c r="I16" s="308">
        <v>0</v>
      </c>
      <c r="J16" s="308">
        <v>0</v>
      </c>
      <c r="K16" s="308">
        <v>0</v>
      </c>
      <c r="L16" s="308">
        <v>591.28121933486602</v>
      </c>
      <c r="M16" s="308">
        <v>1723.9025352700801</v>
      </c>
      <c r="N16" s="308">
        <v>0</v>
      </c>
      <c r="O16" s="307">
        <f t="shared" si="8"/>
        <v>1564.998891274711</v>
      </c>
      <c r="P16" s="308">
        <v>811.21</v>
      </c>
      <c r="Q16" s="308">
        <v>524.74889127471101</v>
      </c>
      <c r="R16" s="308">
        <v>87.54</v>
      </c>
      <c r="S16" s="308">
        <v>87.65</v>
      </c>
      <c r="T16" s="308">
        <v>53.85</v>
      </c>
      <c r="U16" s="308">
        <v>0</v>
      </c>
      <c r="V16" s="308">
        <v>0</v>
      </c>
      <c r="W16" s="308">
        <v>452.2</v>
      </c>
      <c r="X16" s="307">
        <f t="shared" si="9"/>
        <v>959.48626597755106</v>
      </c>
      <c r="Y16" s="308">
        <v>0</v>
      </c>
      <c r="Z16" s="308">
        <v>0</v>
      </c>
      <c r="AA16" s="308">
        <v>959.48626597755106</v>
      </c>
      <c r="AB16" s="333"/>
    </row>
    <row r="17" spans="1:28" s="535" customFormat="1" ht="18.75" customHeight="1">
      <c r="A17" s="530" t="s">
        <v>105</v>
      </c>
      <c r="B17" s="530" t="s">
        <v>114</v>
      </c>
      <c r="C17" s="531"/>
      <c r="D17" s="532" t="s">
        <v>94</v>
      </c>
      <c r="E17" s="524" t="s">
        <v>118</v>
      </c>
      <c r="F17" s="533">
        <f t="shared" si="0"/>
        <v>7545.7326691200278</v>
      </c>
      <c r="G17" s="536">
        <f t="shared" si="6"/>
        <v>5148.0492881113432</v>
      </c>
      <c r="H17" s="533">
        <f>H18</f>
        <v>3161.5719480191401</v>
      </c>
      <c r="I17" s="533">
        <f t="shared" ref="I17:AA17" si="10">I18</f>
        <v>0</v>
      </c>
      <c r="J17" s="533">
        <f t="shared" si="10"/>
        <v>0</v>
      </c>
      <c r="K17" s="533">
        <f t="shared" si="10"/>
        <v>0</v>
      </c>
      <c r="L17" s="533">
        <f t="shared" si="10"/>
        <v>507.82754973633303</v>
      </c>
      <c r="M17" s="533">
        <f t="shared" si="10"/>
        <v>1478.64979035587</v>
      </c>
      <c r="N17" s="533">
        <f t="shared" si="10"/>
        <v>0</v>
      </c>
      <c r="O17" s="533">
        <f t="shared" si="8"/>
        <v>1308.613381008684</v>
      </c>
      <c r="P17" s="533">
        <f t="shared" si="10"/>
        <v>658.23</v>
      </c>
      <c r="Q17" s="533">
        <f t="shared" si="10"/>
        <v>449.57338100868401</v>
      </c>
      <c r="R17" s="533">
        <f t="shared" si="10"/>
        <v>79.56</v>
      </c>
      <c r="S17" s="533">
        <f t="shared" si="10"/>
        <v>75.63</v>
      </c>
      <c r="T17" s="533">
        <f t="shared" si="10"/>
        <v>45.62</v>
      </c>
      <c r="U17" s="533">
        <f t="shared" si="10"/>
        <v>0</v>
      </c>
      <c r="V17" s="533">
        <f t="shared" si="10"/>
        <v>0</v>
      </c>
      <c r="W17" s="533">
        <f t="shared" si="10"/>
        <v>372.6</v>
      </c>
      <c r="X17" s="533">
        <f t="shared" si="9"/>
        <v>716.47</v>
      </c>
      <c r="Y17" s="533">
        <f t="shared" si="10"/>
        <v>0</v>
      </c>
      <c r="Z17" s="533">
        <f t="shared" si="10"/>
        <v>0</v>
      </c>
      <c r="AA17" s="533">
        <f t="shared" si="10"/>
        <v>716.47</v>
      </c>
      <c r="AB17" s="537"/>
    </row>
    <row r="18" spans="1:28" s="294" customFormat="1" ht="18.75" customHeight="1">
      <c r="A18" s="97" t="s">
        <v>105</v>
      </c>
      <c r="B18" s="97" t="s">
        <v>114</v>
      </c>
      <c r="C18" s="306" t="s">
        <v>109</v>
      </c>
      <c r="D18" s="147" t="s">
        <v>94</v>
      </c>
      <c r="E18" s="100" t="s">
        <v>119</v>
      </c>
      <c r="F18" s="307">
        <f t="shared" si="0"/>
        <v>7545.7326691200278</v>
      </c>
      <c r="G18" s="308">
        <f t="shared" si="6"/>
        <v>5148.0492881113432</v>
      </c>
      <c r="H18" s="308">
        <v>3161.5719480191401</v>
      </c>
      <c r="I18" s="308">
        <v>0</v>
      </c>
      <c r="J18" s="308">
        <v>0</v>
      </c>
      <c r="K18" s="308">
        <v>0</v>
      </c>
      <c r="L18" s="308">
        <v>507.82754973633303</v>
      </c>
      <c r="M18" s="308">
        <v>1478.64979035587</v>
      </c>
      <c r="N18" s="308">
        <v>0</v>
      </c>
      <c r="O18" s="307">
        <f t="shared" si="8"/>
        <v>1308.613381008684</v>
      </c>
      <c r="P18" s="308">
        <v>658.23</v>
      </c>
      <c r="Q18" s="308">
        <v>449.57338100868401</v>
      </c>
      <c r="R18" s="308">
        <v>79.56</v>
      </c>
      <c r="S18" s="308">
        <v>75.63</v>
      </c>
      <c r="T18" s="308">
        <v>45.62</v>
      </c>
      <c r="U18" s="308">
        <v>0</v>
      </c>
      <c r="V18" s="308">
        <v>0</v>
      </c>
      <c r="W18" s="308">
        <v>372.6</v>
      </c>
      <c r="X18" s="307">
        <f t="shared" si="9"/>
        <v>716.47</v>
      </c>
      <c r="Y18" s="308">
        <v>0</v>
      </c>
      <c r="Z18" s="308">
        <v>0</v>
      </c>
      <c r="AA18" s="308">
        <v>716.47</v>
      </c>
      <c r="AB18" s="333"/>
    </row>
    <row r="19" spans="1:28" s="535" customFormat="1" ht="18.75" customHeight="1">
      <c r="A19" s="530" t="s">
        <v>105</v>
      </c>
      <c r="B19" s="530" t="s">
        <v>120</v>
      </c>
      <c r="C19" s="531"/>
      <c r="D19" s="532" t="s">
        <v>94</v>
      </c>
      <c r="E19" s="524" t="s">
        <v>121</v>
      </c>
      <c r="F19" s="533">
        <f t="shared" si="0"/>
        <v>1266.9868334792413</v>
      </c>
      <c r="G19" s="536">
        <f t="shared" si="6"/>
        <v>853.22968754221688</v>
      </c>
      <c r="H19" s="533">
        <f>H20</f>
        <v>523.37767887294694</v>
      </c>
      <c r="I19" s="533">
        <f t="shared" ref="I19:AA19" si="11">I20</f>
        <v>0</v>
      </c>
      <c r="J19" s="533">
        <f t="shared" si="11"/>
        <v>0</v>
      </c>
      <c r="K19" s="533">
        <f t="shared" si="11"/>
        <v>0</v>
      </c>
      <c r="L19" s="533">
        <f t="shared" si="11"/>
        <v>85.239978587769997</v>
      </c>
      <c r="M19" s="533">
        <f t="shared" si="11"/>
        <v>244.6120300815</v>
      </c>
      <c r="N19" s="533">
        <f t="shared" si="11"/>
        <v>0</v>
      </c>
      <c r="O19" s="533">
        <f t="shared" si="8"/>
        <v>219.42714593702462</v>
      </c>
      <c r="P19" s="533">
        <f t="shared" si="11"/>
        <v>108.54</v>
      </c>
      <c r="Q19" s="533">
        <f t="shared" si="11"/>
        <v>75.277145937024599</v>
      </c>
      <c r="R19" s="533">
        <f t="shared" si="11"/>
        <v>13.24</v>
      </c>
      <c r="S19" s="533">
        <f t="shared" si="11"/>
        <v>14.25</v>
      </c>
      <c r="T19" s="533">
        <f t="shared" si="11"/>
        <v>8.1199999999999992</v>
      </c>
      <c r="U19" s="533">
        <f t="shared" si="11"/>
        <v>0</v>
      </c>
      <c r="V19" s="533">
        <f t="shared" si="11"/>
        <v>0</v>
      </c>
      <c r="W19" s="533">
        <f t="shared" si="11"/>
        <v>62.5</v>
      </c>
      <c r="X19" s="533">
        <f t="shared" si="9"/>
        <v>131.83000000000001</v>
      </c>
      <c r="Y19" s="533">
        <f t="shared" si="11"/>
        <v>0</v>
      </c>
      <c r="Z19" s="533">
        <f t="shared" si="11"/>
        <v>0</v>
      </c>
      <c r="AA19" s="533">
        <f t="shared" si="11"/>
        <v>131.83000000000001</v>
      </c>
      <c r="AB19" s="537"/>
    </row>
    <row r="20" spans="1:28" s="294" customFormat="1" ht="18.600000000000001" customHeight="1">
      <c r="A20" s="97" t="s">
        <v>105</v>
      </c>
      <c r="B20" s="97" t="s">
        <v>120</v>
      </c>
      <c r="C20" s="306" t="s">
        <v>107</v>
      </c>
      <c r="D20" s="147" t="s">
        <v>94</v>
      </c>
      <c r="E20" s="100" t="s">
        <v>122</v>
      </c>
      <c r="F20" s="307">
        <f t="shared" si="0"/>
        <v>1266.9868334792413</v>
      </c>
      <c r="G20" s="308">
        <f t="shared" si="6"/>
        <v>853.22968754221688</v>
      </c>
      <c r="H20" s="308">
        <v>523.37767887294694</v>
      </c>
      <c r="I20" s="308">
        <v>0</v>
      </c>
      <c r="J20" s="308">
        <v>0</v>
      </c>
      <c r="K20" s="308">
        <v>0</v>
      </c>
      <c r="L20" s="308">
        <v>85.239978587769997</v>
      </c>
      <c r="M20" s="308">
        <v>244.6120300815</v>
      </c>
      <c r="N20" s="308">
        <v>0</v>
      </c>
      <c r="O20" s="307">
        <f t="shared" si="8"/>
        <v>219.42714593702462</v>
      </c>
      <c r="P20" s="308">
        <v>108.54</v>
      </c>
      <c r="Q20" s="308">
        <v>75.277145937024599</v>
      </c>
      <c r="R20" s="308">
        <v>13.24</v>
      </c>
      <c r="S20" s="308">
        <v>14.25</v>
      </c>
      <c r="T20" s="308">
        <v>8.1199999999999992</v>
      </c>
      <c r="U20" s="308">
        <v>0</v>
      </c>
      <c r="V20" s="308">
        <v>0</v>
      </c>
      <c r="W20" s="308">
        <v>62.5</v>
      </c>
      <c r="X20" s="307">
        <f t="shared" si="9"/>
        <v>131.83000000000001</v>
      </c>
      <c r="Y20" s="308">
        <v>0</v>
      </c>
      <c r="Z20" s="308">
        <v>0</v>
      </c>
      <c r="AA20" s="308">
        <v>131.83000000000001</v>
      </c>
      <c r="AB20" s="333"/>
    </row>
    <row r="21" spans="1:28" ht="23.1" hidden="1" customHeight="1">
      <c r="F21" s="307">
        <f t="shared" si="0"/>
        <v>0</v>
      </c>
      <c r="O21" s="307">
        <f t="shared" si="8"/>
        <v>0</v>
      </c>
    </row>
    <row r="22" spans="1:28" ht="23.1" hidden="1" customHeight="1">
      <c r="A22" s="309"/>
      <c r="B22" s="309"/>
      <c r="C22" s="309"/>
      <c r="D22" s="309"/>
      <c r="E22" s="310"/>
      <c r="F22" s="307">
        <f t="shared" si="0"/>
        <v>1.7034326047885346</v>
      </c>
      <c r="G22" s="312">
        <f>G8/F8</f>
        <v>0.65066003504111714</v>
      </c>
      <c r="H22" s="311">
        <f>H8/$G$8</f>
        <v>0.58263047996534834</v>
      </c>
      <c r="I22" s="311">
        <f t="shared" ref="I22:M22" si="12">I8/$G$8</f>
        <v>0</v>
      </c>
      <c r="J22" s="311">
        <f t="shared" si="12"/>
        <v>0</v>
      </c>
      <c r="K22" s="311">
        <f t="shared" si="12"/>
        <v>0</v>
      </c>
      <c r="L22" s="311">
        <f t="shared" si="12"/>
        <v>0.10635645523118545</v>
      </c>
      <c r="M22" s="311">
        <f t="shared" si="12"/>
        <v>0.31101306480346613</v>
      </c>
      <c r="N22" s="311"/>
      <c r="O22" s="307">
        <f t="shared" si="8"/>
        <v>1</v>
      </c>
      <c r="P22" s="311">
        <f>P8/$O$8</f>
        <v>0.51492727185964893</v>
      </c>
      <c r="Q22" s="311">
        <f t="shared" ref="Q22:T22" si="13">Q8/$O$8</f>
        <v>0.33540197080306411</v>
      </c>
      <c r="R22" s="311">
        <f t="shared" si="13"/>
        <v>5.7577779365345562E-2</v>
      </c>
      <c r="S22" s="311">
        <f t="shared" si="13"/>
        <v>5.7928226723885957E-2</v>
      </c>
      <c r="T22" s="311">
        <f t="shared" si="13"/>
        <v>3.4164751248055493E-2</v>
      </c>
      <c r="U22" s="311"/>
      <c r="V22" s="311"/>
      <c r="W22" s="312">
        <f>W8/F8</f>
        <v>5.2772569747417439E-2</v>
      </c>
      <c r="X22" s="311"/>
      <c r="Y22" s="311"/>
      <c r="Z22" s="311"/>
      <c r="AA22" s="312">
        <f>AA8/F8</f>
        <v>0.11305143702128898</v>
      </c>
    </row>
    <row r="23" spans="1:28" ht="23.1" hidden="1" customHeight="1">
      <c r="A23" s="309"/>
      <c r="B23" s="309"/>
      <c r="C23" s="309"/>
      <c r="D23" s="309"/>
      <c r="E23" s="313">
        <v>88745</v>
      </c>
      <c r="F23" s="307">
        <f t="shared" si="0"/>
        <v>62426.1265119585</v>
      </c>
      <c r="G23" s="315">
        <f>E23*G22</f>
        <v>57742.824809723941</v>
      </c>
      <c r="H23" s="311"/>
      <c r="I23" s="311"/>
      <c r="J23" s="311"/>
      <c r="K23" s="311"/>
      <c r="L23" s="311"/>
      <c r="M23" s="326"/>
      <c r="N23" s="311"/>
      <c r="O23" s="307">
        <f t="shared" si="8"/>
        <v>0</v>
      </c>
      <c r="P23" s="311"/>
      <c r="Q23" s="311"/>
      <c r="R23" s="311"/>
      <c r="S23" s="311"/>
      <c r="T23" s="311"/>
      <c r="U23" s="311"/>
      <c r="V23" s="311"/>
      <c r="W23" s="315">
        <f>E23*W22</f>
        <v>4683.3017022345603</v>
      </c>
      <c r="X23" s="311"/>
      <c r="Y23" s="311"/>
      <c r="Z23" s="311"/>
      <c r="AA23" s="315">
        <f>E23*AA22</f>
        <v>10032.74977845429</v>
      </c>
    </row>
    <row r="24" spans="1:28" ht="23.1" hidden="1" customHeight="1">
      <c r="A24" s="94" t="s">
        <v>105</v>
      </c>
      <c r="B24" s="94"/>
      <c r="C24" s="316"/>
      <c r="D24" s="117"/>
      <c r="E24" s="96" t="s">
        <v>106</v>
      </c>
      <c r="F24" s="307">
        <f t="shared" si="0"/>
        <v>62426.1265119585</v>
      </c>
      <c r="G24" s="318">
        <f>E23*G22</f>
        <v>57742.824809723941</v>
      </c>
      <c r="H24" s="311"/>
      <c r="I24" s="311"/>
      <c r="J24" s="311"/>
      <c r="K24" s="311"/>
      <c r="L24" s="311"/>
      <c r="M24" s="326"/>
      <c r="N24" s="311"/>
      <c r="O24" s="307">
        <f t="shared" si="8"/>
        <v>0</v>
      </c>
      <c r="P24" s="311"/>
      <c r="Q24" s="311"/>
      <c r="R24" s="311"/>
      <c r="S24" s="311"/>
      <c r="T24" s="311"/>
      <c r="U24" s="311"/>
      <c r="V24" s="311"/>
      <c r="W24" s="327">
        <f>E23*W22</f>
        <v>4683.3017022345603</v>
      </c>
      <c r="X24" s="327"/>
      <c r="Y24" s="327"/>
      <c r="Z24" s="327"/>
      <c r="AA24" s="327">
        <f>E23*AA22</f>
        <v>10032.74977845429</v>
      </c>
    </row>
    <row r="25" spans="1:28" ht="23.1" hidden="1" customHeight="1">
      <c r="A25" s="94">
        <v>205</v>
      </c>
      <c r="B25" s="94" t="s">
        <v>107</v>
      </c>
      <c r="C25" s="316"/>
      <c r="D25" s="117"/>
      <c r="E25" s="96" t="s">
        <v>108</v>
      </c>
      <c r="F25" s="307">
        <f t="shared" si="0"/>
        <v>0</v>
      </c>
      <c r="G25" s="314"/>
      <c r="H25" s="311"/>
      <c r="I25" s="311"/>
      <c r="J25" s="311"/>
      <c r="K25" s="311"/>
      <c r="L25" s="311"/>
      <c r="M25" s="326"/>
      <c r="N25" s="311"/>
      <c r="O25" s="307">
        <f t="shared" si="8"/>
        <v>0</v>
      </c>
      <c r="P25" s="311"/>
      <c r="Q25" s="311"/>
      <c r="R25" s="311"/>
      <c r="S25" s="311"/>
      <c r="T25" s="311"/>
      <c r="U25" s="311"/>
      <c r="V25" s="311"/>
      <c r="W25" s="311"/>
      <c r="X25" s="311"/>
      <c r="Y25" s="311"/>
      <c r="Z25" s="311"/>
      <c r="AA25" s="311"/>
    </row>
    <row r="26" spans="1:28" ht="23.1" hidden="1" customHeight="1">
      <c r="A26" s="103">
        <v>205</v>
      </c>
      <c r="B26" s="103" t="s">
        <v>107</v>
      </c>
      <c r="C26" s="319" t="s">
        <v>109</v>
      </c>
      <c r="D26" s="142" t="s">
        <v>94</v>
      </c>
      <c r="E26" s="106" t="s">
        <v>247</v>
      </c>
      <c r="F26" s="307">
        <f t="shared" si="0"/>
        <v>0</v>
      </c>
      <c r="G26" s="311">
        <f>G24*F25</f>
        <v>0</v>
      </c>
      <c r="H26" s="311">
        <f>$G$26*H22</f>
        <v>0</v>
      </c>
      <c r="I26" s="311">
        <f t="shared" ref="I26:M26" si="14">$G$26*I22</f>
        <v>0</v>
      </c>
      <c r="J26" s="311">
        <f t="shared" si="14"/>
        <v>0</v>
      </c>
      <c r="K26" s="311">
        <f t="shared" si="14"/>
        <v>0</v>
      </c>
      <c r="L26" s="311">
        <f t="shared" si="14"/>
        <v>0</v>
      </c>
      <c r="M26" s="311">
        <f t="shared" si="14"/>
        <v>0</v>
      </c>
      <c r="N26" s="311"/>
      <c r="O26" s="307">
        <f t="shared" si="8"/>
        <v>0</v>
      </c>
      <c r="P26" s="311"/>
      <c r="Q26" s="311"/>
      <c r="R26" s="311"/>
      <c r="S26" s="311"/>
      <c r="T26" s="311"/>
      <c r="U26" s="311"/>
      <c r="V26" s="311"/>
      <c r="W26" s="311"/>
      <c r="X26" s="311"/>
      <c r="Y26" s="311"/>
      <c r="Z26" s="311"/>
      <c r="AA26" s="311"/>
    </row>
    <row r="27" spans="1:28" ht="23.1" hidden="1" customHeight="1">
      <c r="A27" s="94">
        <v>205</v>
      </c>
      <c r="B27" s="94" t="s">
        <v>109</v>
      </c>
      <c r="C27" s="316"/>
      <c r="D27" s="117"/>
      <c r="E27" s="320" t="s">
        <v>111</v>
      </c>
      <c r="F27" s="307">
        <f t="shared" ca="1" si="0"/>
        <v>64005.116263263619</v>
      </c>
      <c r="G27" s="311">
        <f ca="1">G24*F27</f>
        <v>53260.921069451731</v>
      </c>
      <c r="H27" s="311"/>
      <c r="I27" s="311"/>
      <c r="J27" s="311"/>
      <c r="K27" s="311"/>
      <c r="L27" s="311"/>
      <c r="M27" s="326"/>
      <c r="N27" s="311"/>
      <c r="O27" s="307">
        <f t="shared" si="8"/>
        <v>0</v>
      </c>
      <c r="P27" s="311"/>
      <c r="Q27" s="311"/>
      <c r="R27" s="311"/>
      <c r="S27" s="311"/>
      <c r="T27" s="311"/>
      <c r="U27" s="311"/>
      <c r="V27" s="311"/>
      <c r="W27" s="311"/>
      <c r="X27" s="311"/>
      <c r="Y27" s="311"/>
      <c r="Z27" s="311"/>
      <c r="AA27" s="311"/>
    </row>
    <row r="28" spans="1:28" ht="23.1" hidden="1" customHeight="1">
      <c r="A28" s="103">
        <v>205</v>
      </c>
      <c r="B28" s="103" t="s">
        <v>109</v>
      </c>
      <c r="C28" s="319" t="s">
        <v>107</v>
      </c>
      <c r="D28" s="142" t="s">
        <v>94</v>
      </c>
      <c r="E28" s="321" t="s">
        <v>248</v>
      </c>
      <c r="F28" s="307">
        <f t="shared" ca="1" si="0"/>
        <v>64005.116263263619</v>
      </c>
      <c r="G28" s="311">
        <f ca="1">$G$24*$F$27*F28</f>
        <v>4114.1673920404583</v>
      </c>
      <c r="H28" s="311">
        <f ca="1">$G$28*H22</f>
        <v>2525.8608425586363</v>
      </c>
      <c r="I28" s="311">
        <f t="shared" ref="I28:M28" ca="1" si="15">$G$28*I22</f>
        <v>0</v>
      </c>
      <c r="J28" s="311">
        <f t="shared" ca="1" si="15"/>
        <v>0</v>
      </c>
      <c r="K28" s="311">
        <f t="shared" ca="1" si="15"/>
        <v>0</v>
      </c>
      <c r="L28" s="311">
        <f t="shared" ca="1" si="15"/>
        <v>404.74123364192246</v>
      </c>
      <c r="M28" s="311">
        <f t="shared" ca="1" si="15"/>
        <v>1183.5653158398989</v>
      </c>
      <c r="N28" s="311"/>
      <c r="O28" s="307">
        <f t="shared" si="8"/>
        <v>0</v>
      </c>
      <c r="P28" s="311"/>
      <c r="Q28" s="311"/>
      <c r="R28" s="311"/>
      <c r="S28" s="311"/>
      <c r="T28" s="311"/>
      <c r="U28" s="311"/>
      <c r="V28" s="311"/>
      <c r="W28" s="311"/>
      <c r="X28" s="311"/>
      <c r="Y28" s="311"/>
      <c r="Z28" s="311"/>
      <c r="AA28" s="311"/>
    </row>
    <row r="29" spans="1:28" ht="23.1" hidden="1" customHeight="1">
      <c r="A29" s="103">
        <v>205</v>
      </c>
      <c r="B29" s="103" t="s">
        <v>109</v>
      </c>
      <c r="C29" s="319" t="s">
        <v>109</v>
      </c>
      <c r="D29" s="142" t="s">
        <v>94</v>
      </c>
      <c r="E29" s="321" t="s">
        <v>249</v>
      </c>
      <c r="F29" s="307">
        <f t="shared" ca="1" si="0"/>
        <v>64005.116263263619</v>
      </c>
      <c r="G29" s="311">
        <f t="shared" ref="G29:G31" ca="1" si="16">$G$24*$F$27*F29</f>
        <v>25152.34761190027</v>
      </c>
      <c r="H29" s="311">
        <f ca="1">$G$29*H22</f>
        <v>15442.086788747112</v>
      </c>
      <c r="I29" s="311">
        <f t="shared" ref="I29:M29" ca="1" si="17">$G$29*I22</f>
        <v>0</v>
      </c>
      <c r="J29" s="311">
        <f t="shared" ca="1" si="17"/>
        <v>0</v>
      </c>
      <c r="K29" s="311">
        <f t="shared" ca="1" si="17"/>
        <v>0</v>
      </c>
      <c r="L29" s="311">
        <f t="shared" ca="1" si="17"/>
        <v>2474.4234328253765</v>
      </c>
      <c r="M29" s="311">
        <f t="shared" ca="1" si="17"/>
        <v>7235.8373903277779</v>
      </c>
      <c r="N29" s="311"/>
      <c r="O29" s="307">
        <f t="shared" si="8"/>
        <v>0</v>
      </c>
      <c r="P29" s="311"/>
      <c r="Q29" s="311"/>
      <c r="R29" s="311"/>
      <c r="S29" s="311"/>
      <c r="T29" s="311"/>
      <c r="U29" s="311"/>
      <c r="V29" s="311"/>
      <c r="W29" s="311"/>
      <c r="X29" s="311"/>
      <c r="Y29" s="311"/>
      <c r="Z29" s="311"/>
      <c r="AA29" s="311"/>
    </row>
    <row r="30" spans="1:28" ht="23.1" hidden="1" customHeight="1">
      <c r="A30" s="103">
        <v>205</v>
      </c>
      <c r="B30" s="103" t="s">
        <v>109</v>
      </c>
      <c r="C30" s="319" t="s">
        <v>114</v>
      </c>
      <c r="D30" s="142" t="s">
        <v>94</v>
      </c>
      <c r="E30" s="321" t="s">
        <v>250</v>
      </c>
      <c r="F30" s="307">
        <f t="shared" ca="1" si="0"/>
        <v>64005.116263263619</v>
      </c>
      <c r="G30" s="311">
        <f t="shared" ca="1" si="16"/>
        <v>15233.88846508638</v>
      </c>
      <c r="H30" s="311">
        <f ca="1">$G$30*H22</f>
        <v>9352.7264904949643</v>
      </c>
      <c r="I30" s="311">
        <f t="shared" ref="I30:M30" ca="1" si="18">$G$30*I22</f>
        <v>0</v>
      </c>
      <c r="J30" s="311">
        <f t="shared" ca="1" si="18"/>
        <v>0</v>
      </c>
      <c r="K30" s="311">
        <f t="shared" ca="1" si="18"/>
        <v>0</v>
      </c>
      <c r="L30" s="311">
        <f t="shared" ca="1" si="18"/>
        <v>1498.6708665406391</v>
      </c>
      <c r="M30" s="311">
        <f t="shared" ca="1" si="18"/>
        <v>4382.4911080507745</v>
      </c>
      <c r="N30" s="311"/>
      <c r="O30" s="307">
        <f t="shared" si="8"/>
        <v>0</v>
      </c>
      <c r="P30" s="311"/>
      <c r="Q30" s="311"/>
      <c r="R30" s="311"/>
      <c r="S30" s="311"/>
      <c r="T30" s="311"/>
      <c r="U30" s="311"/>
      <c r="V30" s="311"/>
      <c r="W30" s="311"/>
      <c r="X30" s="311"/>
      <c r="Y30" s="311"/>
      <c r="Z30" s="311"/>
      <c r="AA30" s="311"/>
    </row>
    <row r="31" spans="1:28" ht="23.1" hidden="1" customHeight="1">
      <c r="A31" s="103">
        <v>205</v>
      </c>
      <c r="B31" s="103" t="s">
        <v>109</v>
      </c>
      <c r="C31" s="319" t="s">
        <v>116</v>
      </c>
      <c r="D31" s="142" t="s">
        <v>94</v>
      </c>
      <c r="E31" s="321" t="s">
        <v>275</v>
      </c>
      <c r="F31" s="307">
        <f t="shared" ca="1" si="0"/>
        <v>64005.116263263619</v>
      </c>
      <c r="G31" s="311">
        <f t="shared" ca="1" si="16"/>
        <v>8760.5176004246296</v>
      </c>
      <c r="H31" s="311">
        <f ca="1">$G$31*H22</f>
        <v>5378.4511564279874</v>
      </c>
      <c r="I31" s="311">
        <f t="shared" ref="I31:M31" ca="1" si="19">$G$31*I22</f>
        <v>0</v>
      </c>
      <c r="J31" s="311">
        <f t="shared" ca="1" si="19"/>
        <v>0</v>
      </c>
      <c r="K31" s="311">
        <f t="shared" ca="1" si="19"/>
        <v>0</v>
      </c>
      <c r="L31" s="311">
        <f t="shared" ca="1" si="19"/>
        <v>861.83724750662032</v>
      </c>
      <c r="M31" s="311">
        <f t="shared" ca="1" si="19"/>
        <v>2520.229196490021</v>
      </c>
      <c r="N31" s="311"/>
      <c r="O31" s="307">
        <f t="shared" si="8"/>
        <v>0</v>
      </c>
      <c r="P31" s="311"/>
      <c r="Q31" s="311"/>
      <c r="R31" s="311"/>
      <c r="S31" s="311"/>
      <c r="T31" s="311"/>
      <c r="U31" s="311"/>
      <c r="V31" s="311"/>
      <c r="W31" s="311"/>
      <c r="X31" s="311"/>
      <c r="Y31" s="311"/>
      <c r="Z31" s="311"/>
      <c r="AA31" s="311"/>
    </row>
    <row r="32" spans="1:28" ht="23.1" hidden="1" customHeight="1">
      <c r="A32" s="94" t="s">
        <v>105</v>
      </c>
      <c r="B32" s="94" t="s">
        <v>114</v>
      </c>
      <c r="C32" s="316"/>
      <c r="D32" s="117" t="s">
        <v>94</v>
      </c>
      <c r="E32" s="320" t="s">
        <v>118</v>
      </c>
      <c r="F32" s="307">
        <f t="shared" ca="1" si="0"/>
        <v>64005.116263263619</v>
      </c>
      <c r="G32" s="311">
        <f ca="1">G23*F32</f>
        <v>7359.5813791206474</v>
      </c>
      <c r="H32" s="311"/>
      <c r="I32" s="311"/>
      <c r="J32" s="311"/>
      <c r="K32" s="311"/>
      <c r="L32" s="311"/>
      <c r="M32" s="326"/>
      <c r="N32" s="311"/>
      <c r="O32" s="307">
        <f t="shared" si="8"/>
        <v>0</v>
      </c>
      <c r="P32" s="311"/>
      <c r="Q32" s="311"/>
      <c r="R32" s="311"/>
      <c r="S32" s="311"/>
      <c r="T32" s="311"/>
      <c r="U32" s="311"/>
      <c r="V32" s="311"/>
      <c r="W32" s="311"/>
      <c r="X32" s="311"/>
      <c r="Y32" s="311"/>
      <c r="Z32" s="311"/>
      <c r="AA32" s="311"/>
    </row>
    <row r="33" spans="1:29" ht="23.1" hidden="1" customHeight="1">
      <c r="A33" s="103" t="s">
        <v>105</v>
      </c>
      <c r="B33" s="103" t="s">
        <v>114</v>
      </c>
      <c r="C33" s="319" t="s">
        <v>109</v>
      </c>
      <c r="D33" s="142" t="s">
        <v>94</v>
      </c>
      <c r="E33" s="321" t="s">
        <v>252</v>
      </c>
      <c r="F33" s="307">
        <f t="shared" si="0"/>
        <v>0</v>
      </c>
      <c r="G33" s="311"/>
      <c r="H33" s="311"/>
      <c r="I33" s="311"/>
      <c r="J33" s="311"/>
      <c r="K33" s="311"/>
      <c r="L33" s="311"/>
      <c r="M33" s="326"/>
      <c r="N33" s="311"/>
      <c r="O33" s="307">
        <f t="shared" si="8"/>
        <v>0</v>
      </c>
      <c r="P33" s="311"/>
      <c r="Q33" s="311"/>
      <c r="R33" s="311"/>
      <c r="S33" s="311"/>
      <c r="T33" s="311"/>
      <c r="U33" s="311"/>
      <c r="V33" s="311"/>
      <c r="W33" s="311"/>
      <c r="X33" s="311"/>
      <c r="Y33" s="311"/>
      <c r="Z33" s="311"/>
      <c r="AA33" s="311"/>
    </row>
    <row r="34" spans="1:29" ht="23.1" hidden="1" customHeight="1">
      <c r="A34" s="94" t="s">
        <v>105</v>
      </c>
      <c r="B34" s="94" t="s">
        <v>120</v>
      </c>
      <c r="C34" s="316"/>
      <c r="D34" s="117" t="s">
        <v>94</v>
      </c>
      <c r="E34" s="320" t="s">
        <v>121</v>
      </c>
      <c r="F34" s="307">
        <f t="shared" si="0"/>
        <v>0</v>
      </c>
      <c r="G34" s="311"/>
      <c r="H34" s="311"/>
      <c r="I34" s="311"/>
      <c r="J34" s="311"/>
      <c r="K34" s="311"/>
      <c r="L34" s="311"/>
      <c r="M34" s="326"/>
      <c r="N34" s="311"/>
      <c r="O34" s="307">
        <f t="shared" si="8"/>
        <v>0</v>
      </c>
      <c r="P34" s="311"/>
      <c r="Q34" s="311"/>
      <c r="R34" s="311"/>
      <c r="S34" s="311"/>
      <c r="T34" s="311"/>
      <c r="U34" s="311"/>
      <c r="V34" s="311"/>
      <c r="W34" s="311"/>
      <c r="X34" s="311"/>
      <c r="Y34" s="311"/>
      <c r="Z34" s="311"/>
      <c r="AA34" s="311"/>
    </row>
    <row r="35" spans="1:29" ht="23.1" hidden="1" customHeight="1">
      <c r="A35" s="103" t="s">
        <v>105</v>
      </c>
      <c r="B35" s="103" t="s">
        <v>120</v>
      </c>
      <c r="C35" s="319" t="s">
        <v>107</v>
      </c>
      <c r="D35" s="142" t="s">
        <v>94</v>
      </c>
      <c r="E35" s="321" t="s">
        <v>254</v>
      </c>
      <c r="F35" s="307">
        <f t="shared" si="0"/>
        <v>0</v>
      </c>
      <c r="G35" s="311">
        <f>G24*F34</f>
        <v>0</v>
      </c>
      <c r="H35" s="311"/>
      <c r="I35" s="311"/>
      <c r="J35" s="311"/>
      <c r="K35" s="311"/>
      <c r="L35" s="311"/>
      <c r="M35" s="326"/>
      <c r="N35" s="311"/>
      <c r="O35" s="307">
        <f t="shared" si="8"/>
        <v>0</v>
      </c>
      <c r="P35" s="311"/>
      <c r="Q35" s="311"/>
      <c r="R35" s="311"/>
      <c r="S35" s="311"/>
      <c r="T35" s="311"/>
      <c r="U35" s="311"/>
      <c r="V35" s="311"/>
      <c r="W35" s="311"/>
      <c r="X35" s="311"/>
      <c r="Y35" s="311"/>
      <c r="Z35" s="311"/>
      <c r="AA35" s="311"/>
    </row>
    <row r="36" spans="1:29" ht="23.1" hidden="1" customHeight="1">
      <c r="F36" s="307">
        <f t="shared" si="0"/>
        <v>0</v>
      </c>
      <c r="G36" s="317"/>
      <c r="H36" s="311"/>
      <c r="I36" s="311"/>
      <c r="J36" s="311"/>
      <c r="K36" s="311"/>
      <c r="L36" s="311"/>
      <c r="M36" s="326"/>
      <c r="N36" s="311"/>
      <c r="O36" s="307">
        <f t="shared" si="8"/>
        <v>0</v>
      </c>
      <c r="P36" s="311"/>
      <c r="Q36" s="311"/>
      <c r="R36" s="311"/>
      <c r="S36" s="311"/>
      <c r="T36" s="311"/>
      <c r="U36" s="311"/>
      <c r="V36" s="311"/>
      <c r="W36" s="311"/>
      <c r="X36" s="311"/>
      <c r="Y36" s="311"/>
      <c r="Z36" s="311"/>
      <c r="AA36" s="311"/>
    </row>
    <row r="37" spans="1:29" ht="23.1" hidden="1" customHeight="1">
      <c r="D37" s="791">
        <v>60809.04</v>
      </c>
      <c r="E37" s="791"/>
      <c r="F37" s="307">
        <f t="shared" si="0"/>
        <v>0.22559931988556392</v>
      </c>
      <c r="G37" s="322"/>
      <c r="H37" s="322">
        <f>H10/$F$10</f>
        <v>0.40685103876380446</v>
      </c>
      <c r="I37" s="322">
        <f t="shared" ref="I37:Z37" si="20">I10/$F$10</f>
        <v>0</v>
      </c>
      <c r="J37" s="322">
        <f t="shared" si="20"/>
        <v>0</v>
      </c>
      <c r="K37" s="322">
        <f t="shared" si="20"/>
        <v>0</v>
      </c>
      <c r="L37" s="322">
        <f t="shared" si="20"/>
        <v>6.3566708456227194E-2</v>
      </c>
      <c r="M37" s="322">
        <f t="shared" si="20"/>
        <v>0.19222733814945428</v>
      </c>
      <c r="N37" s="322">
        <f t="shared" si="20"/>
        <v>0</v>
      </c>
      <c r="O37" s="307">
        <f t="shared" si="8"/>
        <v>0.1755993198855639</v>
      </c>
      <c r="P37" s="322">
        <v>0.09</v>
      </c>
      <c r="Q37" s="322">
        <f t="shared" si="20"/>
        <v>5.7863675579691964E-2</v>
      </c>
      <c r="R37" s="322">
        <v>0.01</v>
      </c>
      <c r="S37" s="322">
        <v>0.01</v>
      </c>
      <c r="T37" s="322">
        <f t="shared" si="20"/>
        <v>7.7356443058719136E-3</v>
      </c>
      <c r="U37" s="322">
        <f t="shared" si="20"/>
        <v>0</v>
      </c>
      <c r="V37" s="322">
        <f t="shared" si="20"/>
        <v>0</v>
      </c>
      <c r="W37" s="322">
        <v>0.05</v>
      </c>
      <c r="X37" s="322"/>
      <c r="Y37" s="322">
        <f t="shared" si="20"/>
        <v>0</v>
      </c>
      <c r="Z37" s="322">
        <f t="shared" si="20"/>
        <v>0</v>
      </c>
      <c r="AA37" s="322">
        <v>0.11</v>
      </c>
      <c r="AB37" s="334">
        <f t="shared" ref="AB37:AC37" si="21">AB10/$F$10</f>
        <v>0</v>
      </c>
      <c r="AC37" s="334">
        <f t="shared" si="21"/>
        <v>0</v>
      </c>
    </row>
    <row r="38" spans="1:29" ht="23.1" hidden="1" customHeight="1">
      <c r="A38" s="310"/>
      <c r="B38" s="310"/>
      <c r="C38" s="323"/>
      <c r="D38" s="310"/>
      <c r="E38" s="310"/>
      <c r="F38" s="307">
        <f t="shared" si="0"/>
        <v>1.7374645813580831</v>
      </c>
      <c r="G38" s="324">
        <v>0.66578496695347</v>
      </c>
      <c r="H38" s="325">
        <v>0.61438189823251799</v>
      </c>
      <c r="I38" s="325">
        <v>0</v>
      </c>
      <c r="J38" s="325">
        <v>0</v>
      </c>
      <c r="K38" s="325">
        <v>0</v>
      </c>
      <c r="L38" s="325">
        <v>9.8275071162361199E-2</v>
      </c>
      <c r="M38" s="325">
        <v>0.28734303060512101</v>
      </c>
      <c r="N38" s="325"/>
      <c r="O38" s="307">
        <f t="shared" si="8"/>
        <v>0.99999999999999944</v>
      </c>
      <c r="P38" s="325">
        <v>0.65696991598156995</v>
      </c>
      <c r="Q38" s="325">
        <v>0.29008943897370998</v>
      </c>
      <c r="R38" s="325">
        <v>4.0654078959255604E-3</v>
      </c>
      <c r="S38" s="325">
        <v>2.0146354684253302E-2</v>
      </c>
      <c r="T38" s="325">
        <v>2.8728882464540601E-2</v>
      </c>
      <c r="U38" s="325"/>
      <c r="V38" s="325"/>
      <c r="W38" s="324">
        <v>7.1679614404613595E-2</v>
      </c>
      <c r="X38" s="325"/>
      <c r="Y38" s="325"/>
      <c r="Z38" s="325"/>
      <c r="AA38" s="324">
        <v>0.06</v>
      </c>
      <c r="AB38" s="335"/>
      <c r="AC38" s="336"/>
    </row>
    <row r="39" spans="1:29" ht="23.1" hidden="1" customHeight="1">
      <c r="A39" s="310"/>
      <c r="B39" s="310"/>
      <c r="C39" s="323"/>
      <c r="D39" s="310"/>
      <c r="E39" s="310">
        <v>88745</v>
      </c>
      <c r="F39" s="307">
        <f t="shared" si="0"/>
        <v>65446.294272623127</v>
      </c>
      <c r="G39" s="325">
        <v>59085.086892285697</v>
      </c>
      <c r="H39" s="325"/>
      <c r="I39" s="325"/>
      <c r="J39" s="325"/>
      <c r="K39" s="325"/>
      <c r="L39" s="325"/>
      <c r="M39" s="325"/>
      <c r="N39" s="325"/>
      <c r="O39" s="307">
        <f t="shared" si="8"/>
        <v>0</v>
      </c>
      <c r="P39" s="325"/>
      <c r="Q39" s="325"/>
      <c r="R39" s="325"/>
      <c r="S39" s="325"/>
      <c r="T39" s="325"/>
      <c r="U39" s="325"/>
      <c r="V39" s="325"/>
      <c r="W39" s="325">
        <v>6361.2073803374296</v>
      </c>
      <c r="X39" s="325"/>
      <c r="Y39" s="325"/>
      <c r="Z39" s="325"/>
      <c r="AA39" s="325">
        <v>5504.3654461145697</v>
      </c>
      <c r="AB39" s="335"/>
      <c r="AC39" s="336"/>
    </row>
    <row r="40" spans="1:29" ht="23.1" hidden="1" customHeight="1">
      <c r="A40" s="310" t="s">
        <v>105</v>
      </c>
      <c r="B40" s="310"/>
      <c r="C40" s="323"/>
      <c r="D40" s="310"/>
      <c r="E40" s="310" t="s">
        <v>106</v>
      </c>
      <c r="F40" s="307">
        <f t="shared" si="0"/>
        <v>65446.294272623127</v>
      </c>
      <c r="G40" s="325">
        <v>59085.086892285697</v>
      </c>
      <c r="H40" s="325"/>
      <c r="I40" s="325"/>
      <c r="J40" s="325"/>
      <c r="K40" s="325"/>
      <c r="L40" s="325"/>
      <c r="M40" s="325"/>
      <c r="N40" s="325"/>
      <c r="O40" s="307">
        <f t="shared" si="8"/>
        <v>0</v>
      </c>
      <c r="P40" s="325"/>
      <c r="Q40" s="325"/>
      <c r="R40" s="325"/>
      <c r="S40" s="325"/>
      <c r="T40" s="325"/>
      <c r="U40" s="325"/>
      <c r="V40" s="325"/>
      <c r="W40" s="325">
        <v>6361.2073803374296</v>
      </c>
      <c r="X40" s="325"/>
      <c r="Y40" s="325"/>
      <c r="Z40" s="325"/>
      <c r="AA40" s="325">
        <v>5504.3654461145697</v>
      </c>
      <c r="AB40" s="335"/>
      <c r="AC40" s="336"/>
    </row>
    <row r="41" spans="1:29" ht="23.1" hidden="1" customHeight="1">
      <c r="A41" s="310">
        <v>205</v>
      </c>
      <c r="B41" s="310" t="s">
        <v>107</v>
      </c>
      <c r="C41" s="323"/>
      <c r="D41" s="310"/>
      <c r="E41" s="310" t="s">
        <v>108</v>
      </c>
      <c r="F41" s="307">
        <f t="shared" si="0"/>
        <v>0</v>
      </c>
      <c r="G41" s="325"/>
      <c r="H41" s="325"/>
      <c r="I41" s="325"/>
      <c r="J41" s="325"/>
      <c r="K41" s="325"/>
      <c r="L41" s="325"/>
      <c r="M41" s="325"/>
      <c r="N41" s="325"/>
      <c r="O41" s="307">
        <f t="shared" si="8"/>
        <v>0</v>
      </c>
      <c r="P41" s="325"/>
      <c r="Q41" s="325"/>
      <c r="R41" s="325"/>
      <c r="S41" s="325"/>
      <c r="T41" s="325"/>
      <c r="U41" s="325"/>
      <c r="V41" s="325"/>
      <c r="W41" s="325"/>
      <c r="X41" s="325"/>
      <c r="Y41" s="325"/>
      <c r="Z41" s="325"/>
      <c r="AA41" s="325"/>
      <c r="AB41" s="335"/>
      <c r="AC41" s="336"/>
    </row>
    <row r="42" spans="1:29" ht="23.1" hidden="1" customHeight="1">
      <c r="A42" s="310">
        <v>205</v>
      </c>
      <c r="B42" s="310" t="s">
        <v>107</v>
      </c>
      <c r="C42" s="323" t="s">
        <v>109</v>
      </c>
      <c r="D42" s="310" t="s">
        <v>94</v>
      </c>
      <c r="E42" s="310" t="s">
        <v>110</v>
      </c>
      <c r="F42" s="307">
        <f t="shared" ca="1" si="0"/>
        <v>64005.116263263619</v>
      </c>
      <c r="G42" s="325">
        <v>1181.70216596765</v>
      </c>
      <c r="H42" s="325">
        <v>726.01641987268204</v>
      </c>
      <c r="I42" s="325">
        <v>0</v>
      </c>
      <c r="J42" s="325">
        <v>0</v>
      </c>
      <c r="K42" s="325">
        <v>0</v>
      </c>
      <c r="L42" s="325">
        <v>116.13186445318701</v>
      </c>
      <c r="M42" s="325">
        <v>339.55388164177998</v>
      </c>
      <c r="N42" s="325"/>
      <c r="O42" s="307">
        <f t="shared" ca="1" si="8"/>
        <v>102.89021712977119</v>
      </c>
      <c r="P42" s="325">
        <f ca="1">$O$42*P38</f>
        <v>233.807009497114</v>
      </c>
      <c r="Q42" s="325">
        <f t="shared" ref="Q42:T42" ca="1" si="22">$O$42*Q38</f>
        <v>103.239041184713</v>
      </c>
      <c r="R42" s="325">
        <f t="shared" ca="1" si="22"/>
        <v>1.44682555381878</v>
      </c>
      <c r="S42" s="325">
        <f t="shared" ca="1" si="22"/>
        <v>7.1698244111463802</v>
      </c>
      <c r="T42" s="325">
        <f t="shared" ca="1" si="22"/>
        <v>10.2242339136527</v>
      </c>
      <c r="U42" s="325"/>
      <c r="V42" s="325"/>
      <c r="W42" s="325">
        <f>W40*F41</f>
        <v>0</v>
      </c>
      <c r="X42" s="325"/>
      <c r="Y42" s="325"/>
      <c r="Z42" s="325"/>
      <c r="AA42" s="325">
        <f>AA40*F41</f>
        <v>0</v>
      </c>
      <c r="AB42" s="335"/>
      <c r="AC42" s="336"/>
    </row>
    <row r="43" spans="1:29" ht="23.1" hidden="1" customHeight="1">
      <c r="A43" s="310">
        <v>205</v>
      </c>
      <c r="B43" s="310" t="s">
        <v>109</v>
      </c>
      <c r="C43" s="323"/>
      <c r="D43" s="310"/>
      <c r="E43" s="310" t="s">
        <v>111</v>
      </c>
      <c r="F43" s="307">
        <f t="shared" ca="1" si="0"/>
        <v>64005.116263263619</v>
      </c>
      <c r="G43" s="325">
        <v>53767.427145431197</v>
      </c>
      <c r="H43" s="325"/>
      <c r="I43" s="325"/>
      <c r="J43" s="325"/>
      <c r="K43" s="325"/>
      <c r="L43" s="325"/>
      <c r="M43" s="325"/>
      <c r="N43" s="325"/>
      <c r="O43" s="307">
        <f t="shared" si="8"/>
        <v>0</v>
      </c>
      <c r="P43" s="325"/>
      <c r="Q43" s="325"/>
      <c r="R43" s="325"/>
      <c r="S43" s="325"/>
      <c r="T43" s="325"/>
      <c r="U43" s="325"/>
      <c r="V43" s="325"/>
      <c r="W43" s="325">
        <f ca="1">W40*F43</f>
        <v>5788.6985086913401</v>
      </c>
      <c r="X43" s="325"/>
      <c r="Y43" s="325"/>
      <c r="Z43" s="325"/>
      <c r="AA43" s="325">
        <f ca="1">AA40*F43</f>
        <v>5008.9723764870296</v>
      </c>
      <c r="AB43" s="335"/>
      <c r="AC43" s="336"/>
    </row>
    <row r="44" spans="1:29" ht="23.1" hidden="1" customHeight="1">
      <c r="A44" s="310">
        <v>205</v>
      </c>
      <c r="B44" s="310" t="s">
        <v>109</v>
      </c>
      <c r="C44" s="323" t="s">
        <v>107</v>
      </c>
      <c r="D44" s="310" t="s">
        <v>94</v>
      </c>
      <c r="E44" s="310" t="s">
        <v>112</v>
      </c>
      <c r="F44" s="307">
        <f t="shared" ca="1" si="0"/>
        <v>64005.116263263619</v>
      </c>
      <c r="G44" s="325">
        <v>4135.9575808867703</v>
      </c>
      <c r="H44" s="325">
        <v>2541.0574695543901</v>
      </c>
      <c r="I44" s="325">
        <v>0</v>
      </c>
      <c r="J44" s="325">
        <v>0</v>
      </c>
      <c r="K44" s="325">
        <v>0</v>
      </c>
      <c r="L44" s="325">
        <v>406.46152558615501</v>
      </c>
      <c r="M44" s="325">
        <v>1188.43858574623</v>
      </c>
      <c r="N44" s="325"/>
      <c r="O44" s="307">
        <f t="shared" ca="1" si="8"/>
        <v>102.89021712977119</v>
      </c>
      <c r="P44" s="325">
        <f ca="1">$O$44*P38</f>
        <v>818.32453323989898</v>
      </c>
      <c r="Q44" s="325">
        <f t="shared" ref="Q44:T44" ca="1" si="23">$O$44*Q38</f>
        <v>361.33664414649598</v>
      </c>
      <c r="R44" s="325">
        <f t="shared" ca="1" si="23"/>
        <v>5.0638894383657096</v>
      </c>
      <c r="S44" s="325">
        <f t="shared" ca="1" si="23"/>
        <v>25.094385439012299</v>
      </c>
      <c r="T44" s="325">
        <f t="shared" ca="1" si="23"/>
        <v>35.784818697784402</v>
      </c>
      <c r="U44" s="325"/>
      <c r="V44" s="325"/>
      <c r="W44" s="325">
        <f ca="1">$W$43*F44</f>
        <v>445.28467794695803</v>
      </c>
      <c r="X44" s="325"/>
      <c r="Y44" s="325"/>
      <c r="Z44" s="325"/>
      <c r="AA44" s="325">
        <f ca="1">$AA$43*F44</f>
        <v>385.30572082142697</v>
      </c>
      <c r="AB44" s="335"/>
      <c r="AC44" s="336"/>
    </row>
    <row r="45" spans="1:29" ht="23.1" hidden="1" customHeight="1">
      <c r="A45" s="310">
        <v>205</v>
      </c>
      <c r="B45" s="310" t="s">
        <v>109</v>
      </c>
      <c r="C45" s="323" t="s">
        <v>109</v>
      </c>
      <c r="D45" s="310" t="s">
        <v>94</v>
      </c>
      <c r="E45" s="310" t="s">
        <v>113</v>
      </c>
      <c r="F45" s="307">
        <f t="shared" ca="1" si="0"/>
        <v>64005.116263263619</v>
      </c>
      <c r="G45" s="325">
        <v>25406.5858652561</v>
      </c>
      <c r="H45" s="325">
        <v>15609.346451503499</v>
      </c>
      <c r="I45" s="325">
        <v>0</v>
      </c>
      <c r="J45" s="325">
        <v>0</v>
      </c>
      <c r="K45" s="325">
        <v>0</v>
      </c>
      <c r="L45" s="325">
        <v>2496.83403390068</v>
      </c>
      <c r="M45" s="325">
        <v>7300.4053798519099</v>
      </c>
      <c r="N45" s="325"/>
      <c r="O45" s="307">
        <f t="shared" ca="1" si="8"/>
        <v>102.89021712977119</v>
      </c>
      <c r="P45" s="325">
        <f ca="1">$O$45*P38</f>
        <v>5026.8485865242901</v>
      </c>
      <c r="Q45" s="325">
        <f t="shared" ref="Q45:T45" ca="1" si="24">$O$45*Q38</f>
        <v>2219.6384504028501</v>
      </c>
      <c r="R45" s="325">
        <f t="shared" ca="1" si="24"/>
        <v>31.106736302749301</v>
      </c>
      <c r="S45" s="325">
        <f t="shared" ca="1" si="24"/>
        <v>154.15115990029099</v>
      </c>
      <c r="T45" s="325">
        <f t="shared" ca="1" si="24"/>
        <v>219.820936539429</v>
      </c>
      <c r="U45" s="325"/>
      <c r="V45" s="325"/>
      <c r="W45" s="325">
        <f t="shared" ref="W45:W47" ca="1" si="25">$W$43*F45</f>
        <v>2735.3190122217602</v>
      </c>
      <c r="X45" s="325"/>
      <c r="Y45" s="325"/>
      <c r="Z45" s="325"/>
      <c r="AA45" s="325">
        <f t="shared" ref="AA45:AA47" ca="1" si="26">$AA$43*F45</f>
        <v>2366.8770022358599</v>
      </c>
      <c r="AB45" s="335"/>
      <c r="AC45" s="336"/>
    </row>
    <row r="46" spans="1:29" ht="23.1" hidden="1" customHeight="1">
      <c r="A46" s="310">
        <v>205</v>
      </c>
      <c r="B46" s="310" t="s">
        <v>109</v>
      </c>
      <c r="C46" s="323" t="s">
        <v>114</v>
      </c>
      <c r="D46" s="310" t="s">
        <v>94</v>
      </c>
      <c r="E46" s="310" t="s">
        <v>115</v>
      </c>
      <c r="F46" s="307">
        <f t="shared" ca="1" si="0"/>
        <v>64005.116263263619</v>
      </c>
      <c r="G46" s="325">
        <v>15362.117454531101</v>
      </c>
      <c r="H46" s="325">
        <v>9438.2068825856895</v>
      </c>
      <c r="I46" s="325">
        <v>0</v>
      </c>
      <c r="J46" s="325">
        <v>0</v>
      </c>
      <c r="K46" s="325">
        <v>0</v>
      </c>
      <c r="L46" s="325">
        <v>1509.7131860485899</v>
      </c>
      <c r="M46" s="325">
        <v>4414.1973858967804</v>
      </c>
      <c r="N46" s="325"/>
      <c r="O46" s="307">
        <f t="shared" ca="1" si="8"/>
        <v>102.89021712977119</v>
      </c>
      <c r="P46" s="325">
        <f ca="1">$O$46*P38</f>
        <v>3039.48900579882</v>
      </c>
      <c r="Q46" s="325">
        <f t="shared" ref="Q46:T46" ca="1" si="27">$O$46*Q38</f>
        <v>1342.1066003327901</v>
      </c>
      <c r="R46" s="325">
        <f t="shared" ca="1" si="27"/>
        <v>18.8087190952897</v>
      </c>
      <c r="S46" s="325">
        <f t="shared" ca="1" si="27"/>
        <v>93.207652405546895</v>
      </c>
      <c r="T46" s="325">
        <f t="shared" ca="1" si="27"/>
        <v>132.91494827338099</v>
      </c>
      <c r="U46" s="325"/>
      <c r="V46" s="325"/>
      <c r="W46" s="325">
        <f t="shared" ca="1" si="25"/>
        <v>1653.9133657791399</v>
      </c>
      <c r="X46" s="325"/>
      <c r="Y46" s="325"/>
      <c r="Z46" s="325"/>
      <c r="AA46" s="325">
        <f t="shared" ca="1" si="26"/>
        <v>1431.1345373838201</v>
      </c>
      <c r="AB46" s="335"/>
      <c r="AC46" s="336"/>
    </row>
    <row r="47" spans="1:29" ht="23.1" hidden="1" customHeight="1">
      <c r="A47" s="310">
        <v>205</v>
      </c>
      <c r="B47" s="310" t="s">
        <v>109</v>
      </c>
      <c r="C47" s="323" t="s">
        <v>116</v>
      </c>
      <c r="D47" s="310" t="s">
        <v>94</v>
      </c>
      <c r="E47" s="310" t="s">
        <v>152</v>
      </c>
      <c r="F47" s="307">
        <f t="shared" ca="1" si="0"/>
        <v>64005.116263263619</v>
      </c>
      <c r="G47" s="325">
        <v>8862.7662447573693</v>
      </c>
      <c r="H47" s="325">
        <v>5445.12314904512</v>
      </c>
      <c r="I47" s="325">
        <v>0</v>
      </c>
      <c r="J47" s="325">
        <v>0</v>
      </c>
      <c r="K47" s="325">
        <v>0</v>
      </c>
      <c r="L47" s="325">
        <v>870.98898339890297</v>
      </c>
      <c r="M47" s="325">
        <v>2546.6541123133502</v>
      </c>
      <c r="N47" s="325"/>
      <c r="O47" s="307">
        <f t="shared" ca="1" si="8"/>
        <v>102.89021712977119</v>
      </c>
      <c r="P47" s="325">
        <f ca="1">$O$47*P38</f>
        <v>1753.55257122836</v>
      </c>
      <c r="Q47" s="325">
        <f t="shared" ref="Q47:T47" ca="1" si="28">$O$47*Q38</f>
        <v>774.29280888534799</v>
      </c>
      <c r="R47" s="325">
        <f t="shared" ca="1" si="28"/>
        <v>10.8511916536408</v>
      </c>
      <c r="S47" s="325">
        <f t="shared" ca="1" si="28"/>
        <v>53.773683083597803</v>
      </c>
      <c r="T47" s="325">
        <f t="shared" ca="1" si="28"/>
        <v>76.681754352395103</v>
      </c>
      <c r="U47" s="325"/>
      <c r="V47" s="325"/>
      <c r="W47" s="325">
        <f t="shared" ca="1" si="25"/>
        <v>954.18145274348205</v>
      </c>
      <c r="X47" s="325"/>
      <c r="Y47" s="325"/>
      <c r="Z47" s="325"/>
      <c r="AA47" s="325">
        <f t="shared" ca="1" si="26"/>
        <v>825.65511604591404</v>
      </c>
      <c r="AB47" s="335"/>
      <c r="AC47" s="336"/>
    </row>
    <row r="48" spans="1:29" ht="23.1" hidden="1" customHeight="1">
      <c r="A48" s="310" t="s">
        <v>105</v>
      </c>
      <c r="B48" s="310" t="s">
        <v>114</v>
      </c>
      <c r="C48" s="323"/>
      <c r="D48" s="310" t="s">
        <v>94</v>
      </c>
      <c r="E48" s="310" t="s">
        <v>118</v>
      </c>
      <c r="F48" s="307">
        <f t="shared" si="0"/>
        <v>3545.1064979029502</v>
      </c>
      <c r="G48" s="325">
        <v>3545.1064979029502</v>
      </c>
      <c r="H48" s="325"/>
      <c r="I48" s="325"/>
      <c r="J48" s="325"/>
      <c r="K48" s="325"/>
      <c r="L48" s="325"/>
      <c r="M48" s="325"/>
      <c r="N48" s="325"/>
      <c r="O48" s="307">
        <f t="shared" si="8"/>
        <v>0</v>
      </c>
      <c r="P48" s="325"/>
      <c r="Q48" s="325"/>
      <c r="R48" s="325"/>
      <c r="S48" s="325"/>
      <c r="T48" s="325"/>
      <c r="U48" s="325"/>
      <c r="V48" s="325"/>
      <c r="W48" s="325"/>
      <c r="X48" s="325"/>
      <c r="Y48" s="325"/>
      <c r="Z48" s="325"/>
      <c r="AA48" s="325">
        <f>AA39*F48</f>
        <v>19513561.709853232</v>
      </c>
      <c r="AB48" s="335"/>
      <c r="AC48" s="336"/>
    </row>
    <row r="49" spans="1:29" ht="23.1" hidden="1" customHeight="1">
      <c r="A49" s="310" t="s">
        <v>105</v>
      </c>
      <c r="B49" s="310" t="s">
        <v>114</v>
      </c>
      <c r="C49" s="323" t="s">
        <v>109</v>
      </c>
      <c r="D49" s="310" t="s">
        <v>94</v>
      </c>
      <c r="E49" s="310" t="s">
        <v>119</v>
      </c>
      <c r="F49" s="307">
        <f t="shared" ca="1" si="0"/>
        <v>64005.116263263619</v>
      </c>
      <c r="G49" s="325"/>
      <c r="H49" s="325">
        <f>$G$48*H38</f>
        <v>2178.0492596180502</v>
      </c>
      <c r="I49" s="325">
        <f t="shared" ref="I49:M49" si="29">$G$48*I38</f>
        <v>0</v>
      </c>
      <c r="J49" s="325">
        <f t="shared" si="29"/>
        <v>0</v>
      </c>
      <c r="K49" s="325">
        <f t="shared" si="29"/>
        <v>0</v>
      </c>
      <c r="L49" s="325">
        <f t="shared" si="29"/>
        <v>348.39559335956102</v>
      </c>
      <c r="M49" s="325">
        <f t="shared" si="29"/>
        <v>1018.6616449253401</v>
      </c>
      <c r="N49" s="325"/>
      <c r="O49" s="307">
        <f t="shared" ca="1" si="8"/>
        <v>102.89021712977119</v>
      </c>
      <c r="P49" s="325">
        <f ca="1">$O$49*P38</f>
        <v>701.42102849134199</v>
      </c>
      <c r="Q49" s="325">
        <f t="shared" ref="Q49:T49" ca="1" si="30">$O$49*Q38</f>
        <v>309.71712355413899</v>
      </c>
      <c r="R49" s="325">
        <f t="shared" ca="1" si="30"/>
        <v>4.3404766614563304</v>
      </c>
      <c r="S49" s="325">
        <f t="shared" ca="1" si="30"/>
        <v>21.509473233439099</v>
      </c>
      <c r="T49" s="325">
        <f t="shared" ca="1" si="30"/>
        <v>30.672701740958001</v>
      </c>
      <c r="U49" s="325"/>
      <c r="V49" s="325"/>
      <c r="W49" s="325">
        <f>W40*F48</f>
        <v>22551157.618542425</v>
      </c>
      <c r="X49" s="325"/>
      <c r="Y49" s="325"/>
      <c r="Z49" s="325"/>
      <c r="AA49" s="325">
        <f>AA40*F48</f>
        <v>19513561.709853232</v>
      </c>
      <c r="AB49" s="335"/>
      <c r="AC49" s="336"/>
    </row>
    <row r="50" spans="1:29" ht="23.1" hidden="1" customHeight="1">
      <c r="A50" s="310" t="s">
        <v>105</v>
      </c>
      <c r="B50" s="310" t="s">
        <v>120</v>
      </c>
      <c r="C50" s="323"/>
      <c r="D50" s="310" t="s">
        <v>94</v>
      </c>
      <c r="E50" s="310" t="s">
        <v>121</v>
      </c>
      <c r="F50" s="307">
        <f t="shared" si="0"/>
        <v>0</v>
      </c>
      <c r="G50" s="325"/>
      <c r="H50" s="325"/>
      <c r="I50" s="325"/>
      <c r="J50" s="325"/>
      <c r="K50" s="325"/>
      <c r="L50" s="325"/>
      <c r="M50" s="325"/>
      <c r="N50" s="325"/>
      <c r="O50" s="307">
        <f t="shared" si="8"/>
        <v>0</v>
      </c>
      <c r="P50" s="325"/>
      <c r="Q50" s="325"/>
      <c r="R50" s="325"/>
      <c r="S50" s="325"/>
      <c r="T50" s="325"/>
      <c r="U50" s="325"/>
      <c r="V50" s="325"/>
      <c r="W50" s="325"/>
      <c r="X50" s="325"/>
      <c r="Y50" s="325"/>
      <c r="Z50" s="325"/>
      <c r="AA50" s="325"/>
      <c r="AB50" s="335"/>
      <c r="AC50" s="336"/>
    </row>
    <row r="51" spans="1:29" ht="23.1" hidden="1" customHeight="1">
      <c r="A51" s="310" t="s">
        <v>105</v>
      </c>
      <c r="B51" s="310" t="s">
        <v>120</v>
      </c>
      <c r="C51" s="323" t="s">
        <v>107</v>
      </c>
      <c r="D51" s="310" t="s">
        <v>94</v>
      </c>
      <c r="E51" s="310" t="s">
        <v>122</v>
      </c>
      <c r="F51" s="307">
        <f t="shared" ca="1" si="0"/>
        <v>64005.116263263619</v>
      </c>
      <c r="G51" s="325">
        <v>590.85108298382397</v>
      </c>
      <c r="H51" s="325">
        <f>$G$51*H38</f>
        <v>363.00820993634102</v>
      </c>
      <c r="I51" s="325">
        <f t="shared" ref="I51:M51" si="31">$G$51*I38</f>
        <v>0</v>
      </c>
      <c r="J51" s="325">
        <f t="shared" si="31"/>
        <v>0</v>
      </c>
      <c r="K51" s="325">
        <f t="shared" si="31"/>
        <v>0</v>
      </c>
      <c r="L51" s="325">
        <f t="shared" si="31"/>
        <v>58.065932226593503</v>
      </c>
      <c r="M51" s="325">
        <f t="shared" si="31"/>
        <v>169.77694082088999</v>
      </c>
      <c r="N51" s="325"/>
      <c r="O51" s="307">
        <f t="shared" ca="1" si="8"/>
        <v>102.89021712977119</v>
      </c>
      <c r="P51" s="325">
        <f ca="1">$O$51*P38</f>
        <v>116.903504748557</v>
      </c>
      <c r="Q51" s="325">
        <f t="shared" ref="Q51:T51" ca="1" si="32">$O$51*Q38</f>
        <v>51.619520592356501</v>
      </c>
      <c r="R51" s="325">
        <f t="shared" ca="1" si="32"/>
        <v>0.72341277690938799</v>
      </c>
      <c r="S51" s="325">
        <f t="shared" ca="1" si="32"/>
        <v>3.5849122055731901</v>
      </c>
      <c r="T51" s="325">
        <f t="shared" ca="1" si="32"/>
        <v>5.1121169568263403</v>
      </c>
      <c r="U51" s="325"/>
      <c r="V51" s="325"/>
      <c r="W51" s="325">
        <f>W40*F50</f>
        <v>0</v>
      </c>
      <c r="X51" s="325"/>
      <c r="Y51" s="325"/>
      <c r="Z51" s="325"/>
      <c r="AA51" s="325">
        <f>AA40*F50</f>
        <v>0</v>
      </c>
      <c r="AB51" s="335"/>
      <c r="AC51" s="336"/>
    </row>
    <row r="52" spans="1:29" ht="23.1" hidden="1" customHeight="1">
      <c r="A52" s="310"/>
      <c r="B52" s="310"/>
      <c r="C52" s="323"/>
      <c r="D52" s="310"/>
      <c r="E52" s="310"/>
      <c r="F52" s="307">
        <f t="shared" si="0"/>
        <v>0</v>
      </c>
      <c r="G52" s="322"/>
      <c r="H52" s="322"/>
      <c r="I52" s="322"/>
      <c r="J52" s="322"/>
      <c r="K52" s="322"/>
      <c r="L52" s="322"/>
      <c r="M52" s="322"/>
      <c r="N52" s="322"/>
      <c r="O52" s="307">
        <f t="shared" si="8"/>
        <v>0</v>
      </c>
      <c r="P52" s="322"/>
      <c r="Q52" s="322"/>
      <c r="R52" s="322"/>
      <c r="S52" s="322"/>
      <c r="T52" s="322"/>
      <c r="U52" s="322"/>
      <c r="V52" s="322"/>
      <c r="W52" s="322"/>
      <c r="X52" s="322"/>
      <c r="Y52" s="322"/>
      <c r="Z52" s="322"/>
      <c r="AA52" s="322"/>
      <c r="AB52" s="335"/>
      <c r="AC52" s="336"/>
    </row>
    <row r="53" spans="1:29" ht="23.1" hidden="1" customHeight="1">
      <c r="D53" s="309"/>
      <c r="E53" s="309"/>
      <c r="F53" s="307">
        <f t="shared" si="0"/>
        <v>0</v>
      </c>
      <c r="G53" s="322"/>
      <c r="H53" s="322"/>
      <c r="I53" s="322"/>
      <c r="J53" s="322"/>
      <c r="K53" s="322"/>
      <c r="L53" s="322"/>
      <c r="M53" s="322"/>
      <c r="N53" s="322"/>
      <c r="O53" s="307">
        <f t="shared" si="8"/>
        <v>0</v>
      </c>
      <c r="P53" s="322"/>
      <c r="Q53" s="322"/>
      <c r="R53" s="322"/>
      <c r="S53" s="322"/>
      <c r="T53" s="322"/>
      <c r="U53" s="322"/>
      <c r="V53" s="322"/>
      <c r="W53" s="322"/>
      <c r="X53" s="322"/>
      <c r="Y53" s="322"/>
      <c r="Z53" s="322"/>
      <c r="AA53" s="322"/>
    </row>
    <row r="54" spans="1:29" ht="23.1" hidden="1" customHeight="1">
      <c r="D54" s="309"/>
      <c r="E54" s="309"/>
      <c r="F54" s="307">
        <f t="shared" si="0"/>
        <v>0</v>
      </c>
      <c r="G54" s="322"/>
      <c r="H54" s="322"/>
      <c r="I54" s="322"/>
      <c r="J54" s="322"/>
      <c r="K54" s="322"/>
      <c r="L54" s="322"/>
      <c r="M54" s="322"/>
      <c r="N54" s="322"/>
      <c r="O54" s="307">
        <f t="shared" si="8"/>
        <v>0</v>
      </c>
      <c r="P54" s="322"/>
      <c r="Q54" s="322"/>
      <c r="R54" s="322"/>
      <c r="S54" s="322"/>
      <c r="T54" s="322"/>
      <c r="U54" s="322"/>
      <c r="V54" s="322"/>
      <c r="W54" s="322"/>
      <c r="X54" s="322"/>
      <c r="Y54" s="322"/>
      <c r="Z54" s="322"/>
      <c r="AA54" s="322"/>
    </row>
    <row r="55" spans="1:29" ht="23.1" hidden="1" customHeight="1">
      <c r="D55" s="309"/>
      <c r="E55" s="309"/>
      <c r="F55" s="307">
        <f t="shared" si="0"/>
        <v>0</v>
      </c>
      <c r="G55" s="322"/>
      <c r="H55" s="322"/>
      <c r="I55" s="322"/>
      <c r="J55" s="322"/>
      <c r="K55" s="322"/>
      <c r="L55" s="322"/>
      <c r="M55" s="322"/>
      <c r="N55" s="322"/>
      <c r="O55" s="307">
        <f t="shared" si="8"/>
        <v>0</v>
      </c>
      <c r="P55" s="322"/>
      <c r="Q55" s="322"/>
      <c r="R55" s="322"/>
      <c r="S55" s="322"/>
      <c r="T55" s="322"/>
      <c r="U55" s="322"/>
      <c r="V55" s="322"/>
      <c r="W55" s="322"/>
      <c r="X55" s="322"/>
      <c r="Y55" s="322"/>
      <c r="Z55" s="322"/>
      <c r="AA55" s="322"/>
    </row>
    <row r="56" spans="1:29" ht="23.1" hidden="1" customHeight="1">
      <c r="D56" s="309"/>
      <c r="E56" s="309"/>
      <c r="F56" s="307">
        <f t="shared" si="0"/>
        <v>0</v>
      </c>
      <c r="G56" s="322"/>
      <c r="H56" s="322"/>
      <c r="I56" s="322"/>
      <c r="J56" s="322"/>
      <c r="K56" s="322"/>
      <c r="L56" s="322"/>
      <c r="M56" s="322"/>
      <c r="N56" s="322"/>
      <c r="O56" s="307">
        <f t="shared" si="8"/>
        <v>0</v>
      </c>
      <c r="P56" s="322"/>
      <c r="Q56" s="322"/>
      <c r="R56" s="322"/>
      <c r="S56" s="322"/>
      <c r="T56" s="322"/>
      <c r="U56" s="322"/>
      <c r="V56" s="322"/>
      <c r="W56" s="322"/>
      <c r="X56" s="322"/>
      <c r="Y56" s="322"/>
      <c r="Z56" s="322"/>
      <c r="AA56" s="322"/>
    </row>
    <row r="57" spans="1:29" ht="23.1" hidden="1" customHeight="1">
      <c r="D57" s="309"/>
      <c r="E57" s="309"/>
      <c r="F57" s="307">
        <f t="shared" si="0"/>
        <v>0</v>
      </c>
      <c r="G57" s="322"/>
      <c r="H57" s="322"/>
      <c r="I57" s="322"/>
      <c r="J57" s="322"/>
      <c r="K57" s="322"/>
      <c r="L57" s="322"/>
      <c r="M57" s="322"/>
      <c r="N57" s="322"/>
      <c r="O57" s="307">
        <f t="shared" si="8"/>
        <v>0</v>
      </c>
      <c r="P57" s="322"/>
      <c r="Q57" s="322"/>
      <c r="R57" s="322"/>
      <c r="S57" s="322"/>
      <c r="T57" s="322"/>
      <c r="U57" s="322"/>
      <c r="V57" s="322"/>
      <c r="W57" s="322"/>
      <c r="X57" s="322"/>
      <c r="Y57" s="322"/>
      <c r="Z57" s="322"/>
      <c r="AA57" s="322"/>
    </row>
    <row r="58" spans="1:29" ht="23.1" hidden="1" customHeight="1">
      <c r="D58" s="309"/>
      <c r="E58" s="309"/>
      <c r="F58" s="307">
        <f t="shared" si="0"/>
        <v>0</v>
      </c>
      <c r="G58" s="322"/>
      <c r="H58" s="322"/>
      <c r="I58" s="322"/>
      <c r="J58" s="322"/>
      <c r="K58" s="322"/>
      <c r="L58" s="322"/>
      <c r="M58" s="322"/>
      <c r="N58" s="322"/>
      <c r="O58" s="307">
        <f t="shared" si="8"/>
        <v>0</v>
      </c>
      <c r="P58" s="322"/>
      <c r="Q58" s="322"/>
      <c r="R58" s="322"/>
      <c r="S58" s="322"/>
      <c r="T58" s="322"/>
      <c r="U58" s="322"/>
      <c r="V58" s="322"/>
      <c r="W58" s="322"/>
      <c r="X58" s="322"/>
      <c r="Y58" s="322"/>
      <c r="Z58" s="322"/>
      <c r="AA58" s="322"/>
    </row>
    <row r="59" spans="1:29" ht="23.1" hidden="1" customHeight="1">
      <c r="D59" s="309"/>
      <c r="E59" s="309"/>
      <c r="F59" s="307">
        <f t="shared" si="0"/>
        <v>0</v>
      </c>
      <c r="G59" s="322"/>
      <c r="H59" s="322"/>
      <c r="I59" s="322"/>
      <c r="J59" s="322"/>
      <c r="K59" s="322"/>
      <c r="L59" s="322"/>
      <c r="M59" s="322"/>
      <c r="N59" s="322"/>
      <c r="O59" s="307">
        <f t="shared" si="8"/>
        <v>0</v>
      </c>
      <c r="P59" s="322"/>
      <c r="Q59" s="322"/>
      <c r="R59" s="322"/>
      <c r="S59" s="322"/>
      <c r="T59" s="322"/>
      <c r="U59" s="322"/>
      <c r="V59" s="322"/>
      <c r="W59" s="322"/>
      <c r="X59" s="322"/>
      <c r="Y59" s="322"/>
      <c r="Z59" s="322"/>
      <c r="AA59" s="322"/>
    </row>
    <row r="60" spans="1:29" ht="23.1" hidden="1" customHeight="1">
      <c r="D60" s="309"/>
      <c r="E60" s="309"/>
      <c r="F60" s="307">
        <f t="shared" si="0"/>
        <v>0</v>
      </c>
      <c r="G60" s="322"/>
      <c r="H60" s="322"/>
      <c r="I60" s="322"/>
      <c r="J60" s="322"/>
      <c r="K60" s="322"/>
      <c r="L60" s="322"/>
      <c r="M60" s="322"/>
      <c r="N60" s="322"/>
      <c r="O60" s="307">
        <f t="shared" si="8"/>
        <v>0</v>
      </c>
      <c r="P60" s="322"/>
      <c r="Q60" s="322"/>
      <c r="R60" s="322"/>
      <c r="S60" s="322"/>
      <c r="T60" s="322"/>
      <c r="U60" s="322"/>
      <c r="V60" s="322"/>
      <c r="W60" s="322"/>
      <c r="X60" s="322"/>
      <c r="Y60" s="322"/>
      <c r="Z60" s="322"/>
      <c r="AA60" s="322"/>
    </row>
    <row r="61" spans="1:29" ht="23.1" hidden="1" customHeight="1">
      <c r="D61" s="309"/>
      <c r="E61" s="309"/>
      <c r="F61" s="307">
        <f t="shared" si="0"/>
        <v>0</v>
      </c>
      <c r="G61" s="322"/>
      <c r="H61" s="322"/>
      <c r="I61" s="322"/>
      <c r="J61" s="322"/>
      <c r="K61" s="322"/>
      <c r="L61" s="322"/>
      <c r="M61" s="322"/>
      <c r="N61" s="322"/>
      <c r="O61" s="307">
        <f t="shared" si="8"/>
        <v>0</v>
      </c>
      <c r="P61" s="322"/>
      <c r="Q61" s="322"/>
      <c r="R61" s="322"/>
      <c r="S61" s="322"/>
      <c r="T61" s="322"/>
      <c r="U61" s="322"/>
      <c r="V61" s="322"/>
      <c r="W61" s="322"/>
      <c r="X61" s="322"/>
      <c r="Y61" s="322"/>
      <c r="Z61" s="322"/>
      <c r="AA61" s="322"/>
    </row>
    <row r="62" spans="1:29" ht="23.1" hidden="1" customHeight="1">
      <c r="D62" s="309"/>
      <c r="E62" s="309"/>
      <c r="F62" s="307">
        <f t="shared" si="0"/>
        <v>0</v>
      </c>
      <c r="G62" s="322"/>
      <c r="H62" s="322"/>
      <c r="I62" s="322"/>
      <c r="J62" s="322"/>
      <c r="K62" s="322"/>
      <c r="L62" s="322"/>
      <c r="M62" s="322"/>
      <c r="N62" s="322"/>
      <c r="O62" s="307">
        <f t="shared" si="8"/>
        <v>0</v>
      </c>
      <c r="P62" s="322"/>
      <c r="Q62" s="322"/>
      <c r="R62" s="322"/>
      <c r="S62" s="322"/>
      <c r="T62" s="322"/>
      <c r="U62" s="322"/>
      <c r="V62" s="322"/>
      <c r="W62" s="322"/>
      <c r="X62" s="322"/>
      <c r="Y62" s="322"/>
      <c r="Z62" s="322"/>
      <c r="AA62" s="322"/>
    </row>
    <row r="63" spans="1:29" ht="23.1" hidden="1" customHeight="1">
      <c r="D63" s="309"/>
      <c r="E63" s="309"/>
      <c r="F63" s="307">
        <f t="shared" si="0"/>
        <v>0</v>
      </c>
      <c r="G63" s="322"/>
      <c r="H63" s="322"/>
      <c r="I63" s="322"/>
      <c r="J63" s="322"/>
      <c r="K63" s="322"/>
      <c r="L63" s="322"/>
      <c r="M63" s="322"/>
      <c r="N63" s="322"/>
      <c r="O63" s="307">
        <f t="shared" si="8"/>
        <v>0</v>
      </c>
      <c r="P63" s="322"/>
      <c r="Q63" s="322"/>
      <c r="R63" s="322"/>
      <c r="S63" s="322"/>
      <c r="T63" s="322"/>
      <c r="U63" s="322"/>
      <c r="V63" s="322"/>
      <c r="W63" s="322"/>
      <c r="X63" s="322"/>
      <c r="Y63" s="322"/>
      <c r="Z63" s="322"/>
      <c r="AA63" s="322"/>
    </row>
    <row r="64" spans="1:29" ht="23.1" hidden="1" customHeight="1">
      <c r="D64" s="309"/>
      <c r="E64" s="309"/>
      <c r="F64" s="307">
        <f t="shared" si="0"/>
        <v>0</v>
      </c>
      <c r="G64" s="322"/>
      <c r="H64" s="322"/>
      <c r="I64" s="322"/>
      <c r="J64" s="322"/>
      <c r="K64" s="322"/>
      <c r="L64" s="322"/>
      <c r="M64" s="322"/>
      <c r="N64" s="322"/>
      <c r="O64" s="307">
        <f t="shared" si="8"/>
        <v>0</v>
      </c>
      <c r="P64" s="322"/>
      <c r="Q64" s="322"/>
      <c r="R64" s="322"/>
      <c r="S64" s="322"/>
      <c r="T64" s="322"/>
      <c r="U64" s="322"/>
      <c r="V64" s="322"/>
      <c r="W64" s="322"/>
      <c r="X64" s="322"/>
      <c r="Y64" s="322"/>
      <c r="Z64" s="322"/>
      <c r="AA64" s="322"/>
    </row>
    <row r="65" spans="4:27" ht="23.1" hidden="1" customHeight="1">
      <c r="D65" s="309"/>
      <c r="E65" s="309"/>
      <c r="F65" s="307">
        <f t="shared" si="0"/>
        <v>0</v>
      </c>
      <c r="G65" s="322"/>
      <c r="H65" s="322"/>
      <c r="I65" s="322"/>
      <c r="J65" s="322"/>
      <c r="K65" s="322"/>
      <c r="L65" s="322"/>
      <c r="M65" s="322"/>
      <c r="N65" s="322"/>
      <c r="O65" s="307">
        <f t="shared" si="8"/>
        <v>0</v>
      </c>
      <c r="P65" s="322"/>
      <c r="Q65" s="322"/>
      <c r="R65" s="322"/>
      <c r="S65" s="322"/>
      <c r="T65" s="322"/>
      <c r="U65" s="322"/>
      <c r="V65" s="322"/>
      <c r="W65" s="322"/>
      <c r="X65" s="322"/>
      <c r="Y65" s="322"/>
      <c r="Z65" s="322"/>
      <c r="AA65" s="322"/>
    </row>
    <row r="66" spans="4:27" ht="23.1" hidden="1" customHeight="1">
      <c r="D66" s="309"/>
      <c r="E66" s="309"/>
      <c r="F66" s="307">
        <f t="shared" si="0"/>
        <v>0</v>
      </c>
      <c r="G66" s="322"/>
      <c r="H66" s="322"/>
      <c r="I66" s="322"/>
      <c r="J66" s="322"/>
      <c r="K66" s="322"/>
      <c r="L66" s="322"/>
      <c r="M66" s="322"/>
      <c r="N66" s="322"/>
      <c r="O66" s="307">
        <f t="shared" si="8"/>
        <v>0</v>
      </c>
      <c r="P66" s="322"/>
      <c r="Q66" s="322"/>
      <c r="R66" s="322"/>
      <c r="S66" s="322"/>
      <c r="T66" s="322"/>
      <c r="U66" s="322"/>
      <c r="V66" s="322"/>
      <c r="W66" s="322"/>
      <c r="X66" s="322"/>
      <c r="Y66" s="322"/>
      <c r="Z66" s="322"/>
      <c r="AA66" s="322"/>
    </row>
    <row r="67" spans="4:27" ht="23.1" hidden="1" customHeight="1">
      <c r="D67" s="309"/>
      <c r="E67" s="309"/>
      <c r="F67" s="307">
        <f t="shared" si="0"/>
        <v>0</v>
      </c>
      <c r="G67" s="322"/>
      <c r="H67" s="322"/>
      <c r="I67" s="322"/>
      <c r="J67" s="322"/>
      <c r="K67" s="322"/>
      <c r="L67" s="322"/>
      <c r="M67" s="322"/>
      <c r="N67" s="322"/>
      <c r="O67" s="307">
        <f t="shared" si="8"/>
        <v>0</v>
      </c>
      <c r="P67" s="322"/>
      <c r="Q67" s="322"/>
      <c r="R67" s="322"/>
      <c r="S67" s="322"/>
      <c r="T67" s="322"/>
      <c r="U67" s="322"/>
      <c r="V67" s="322"/>
      <c r="W67" s="322"/>
      <c r="X67" s="322"/>
      <c r="Y67" s="322"/>
      <c r="Z67" s="322"/>
      <c r="AA67" s="322"/>
    </row>
    <row r="68" spans="4:27" ht="23.1" hidden="1" customHeight="1">
      <c r="D68" s="309"/>
      <c r="E68" s="309"/>
      <c r="F68" s="307">
        <f t="shared" si="0"/>
        <v>0</v>
      </c>
      <c r="G68" s="322"/>
      <c r="H68" s="322"/>
      <c r="I68" s="322"/>
      <c r="J68" s="322"/>
      <c r="K68" s="322"/>
      <c r="L68" s="322"/>
      <c r="M68" s="322"/>
      <c r="N68" s="322"/>
      <c r="O68" s="307">
        <f t="shared" si="8"/>
        <v>0</v>
      </c>
      <c r="P68" s="322"/>
      <c r="Q68" s="322"/>
      <c r="R68" s="322"/>
      <c r="S68" s="322"/>
      <c r="T68" s="322"/>
      <c r="U68" s="322"/>
      <c r="V68" s="322"/>
      <c r="W68" s="322"/>
      <c r="X68" s="322"/>
      <c r="Y68" s="322"/>
      <c r="Z68" s="322"/>
      <c r="AA68" s="322"/>
    </row>
    <row r="69" spans="4:27" ht="23.1" hidden="1" customHeight="1">
      <c r="D69" s="309"/>
      <c r="E69" s="309"/>
      <c r="F69" s="307">
        <f t="shared" si="0"/>
        <v>0</v>
      </c>
      <c r="G69" s="322"/>
      <c r="H69" s="322"/>
      <c r="I69" s="322"/>
      <c r="J69" s="322"/>
      <c r="K69" s="322"/>
      <c r="L69" s="322"/>
      <c r="M69" s="322"/>
      <c r="N69" s="322"/>
      <c r="O69" s="307">
        <f t="shared" si="8"/>
        <v>0</v>
      </c>
      <c r="P69" s="322"/>
      <c r="Q69" s="322"/>
      <c r="R69" s="322"/>
      <c r="S69" s="322"/>
      <c r="T69" s="322"/>
      <c r="U69" s="322"/>
      <c r="V69" s="322"/>
      <c r="W69" s="322"/>
      <c r="X69" s="322"/>
      <c r="Y69" s="322"/>
      <c r="Z69" s="322"/>
      <c r="AA69" s="322"/>
    </row>
    <row r="70" spans="4:27" ht="23.1" hidden="1" customHeight="1">
      <c r="D70" s="309"/>
      <c r="E70" s="309"/>
      <c r="F70" s="307">
        <f t="shared" si="0"/>
        <v>0</v>
      </c>
      <c r="G70" s="322"/>
      <c r="H70" s="322"/>
      <c r="I70" s="322"/>
      <c r="J70" s="322"/>
      <c r="K70" s="322"/>
      <c r="L70" s="322"/>
      <c r="M70" s="322"/>
      <c r="N70" s="322"/>
      <c r="O70" s="307">
        <f t="shared" si="8"/>
        <v>0</v>
      </c>
      <c r="P70" s="322"/>
      <c r="Q70" s="322"/>
      <c r="R70" s="322"/>
      <c r="S70" s="322"/>
      <c r="T70" s="322"/>
      <c r="U70" s="322"/>
      <c r="V70" s="322"/>
      <c r="W70" s="322"/>
      <c r="X70" s="322"/>
      <c r="Y70" s="322"/>
      <c r="Z70" s="322"/>
      <c r="AA70" s="322"/>
    </row>
    <row r="71" spans="4:27" ht="23.1" hidden="1" customHeight="1">
      <c r="D71" s="309"/>
      <c r="E71" s="309"/>
      <c r="F71" s="307">
        <f t="shared" si="0"/>
        <v>0</v>
      </c>
      <c r="G71" s="322"/>
      <c r="H71" s="322"/>
      <c r="I71" s="322"/>
      <c r="J71" s="322"/>
      <c r="K71" s="322"/>
      <c r="L71" s="322"/>
      <c r="M71" s="322"/>
      <c r="N71" s="322"/>
      <c r="O71" s="307">
        <f t="shared" si="8"/>
        <v>0</v>
      </c>
      <c r="P71" s="322"/>
      <c r="Q71" s="322"/>
      <c r="R71" s="322"/>
      <c r="S71" s="322"/>
      <c r="T71" s="322"/>
      <c r="U71" s="322"/>
      <c r="V71" s="322"/>
      <c r="W71" s="322"/>
      <c r="X71" s="322"/>
      <c r="Y71" s="322"/>
      <c r="Z71" s="322"/>
      <c r="AA71" s="322"/>
    </row>
    <row r="72" spans="4:27" ht="23.1" hidden="1" customHeight="1">
      <c r="D72" s="309"/>
      <c r="E72" s="309"/>
      <c r="F72" s="307">
        <f t="shared" si="0"/>
        <v>0</v>
      </c>
      <c r="G72" s="322"/>
      <c r="H72" s="322"/>
      <c r="I72" s="322"/>
      <c r="J72" s="322"/>
      <c r="K72" s="322"/>
      <c r="L72" s="322"/>
      <c r="M72" s="322"/>
      <c r="N72" s="322"/>
      <c r="O72" s="307">
        <f t="shared" si="8"/>
        <v>0</v>
      </c>
      <c r="P72" s="322"/>
      <c r="Q72" s="322"/>
      <c r="R72" s="322"/>
      <c r="S72" s="322"/>
      <c r="T72" s="322"/>
      <c r="U72" s="322"/>
      <c r="V72" s="322"/>
      <c r="W72" s="322"/>
      <c r="X72" s="322"/>
      <c r="Y72" s="322"/>
      <c r="Z72" s="322"/>
      <c r="AA72" s="322"/>
    </row>
    <row r="73" spans="4:27" ht="23.1" hidden="1" customHeight="1">
      <c r="D73" s="309"/>
      <c r="E73" s="309"/>
      <c r="F73" s="307">
        <f t="shared" ref="F73:F136" si="33">G73+O73+W73+X73</f>
        <v>0</v>
      </c>
      <c r="G73" s="322"/>
      <c r="H73" s="322"/>
      <c r="I73" s="322"/>
      <c r="J73" s="322"/>
      <c r="K73" s="322"/>
      <c r="L73" s="322"/>
      <c r="M73" s="322"/>
      <c r="N73" s="322"/>
      <c r="O73" s="307">
        <f t="shared" si="8"/>
        <v>0</v>
      </c>
      <c r="P73" s="322"/>
      <c r="Q73" s="322"/>
      <c r="R73" s="322"/>
      <c r="S73" s="322"/>
      <c r="T73" s="322"/>
      <c r="U73" s="322"/>
      <c r="V73" s="322"/>
      <c r="W73" s="322"/>
      <c r="X73" s="322"/>
      <c r="Y73" s="322"/>
      <c r="Z73" s="322"/>
      <c r="AA73" s="322"/>
    </row>
    <row r="74" spans="4:27" ht="23.1" hidden="1" customHeight="1">
      <c r="D74" s="309"/>
      <c r="E74" s="309"/>
      <c r="F74" s="307">
        <f t="shared" si="33"/>
        <v>0</v>
      </c>
      <c r="G74" s="322"/>
      <c r="H74" s="322"/>
      <c r="I74" s="322"/>
      <c r="J74" s="322"/>
      <c r="K74" s="322"/>
      <c r="L74" s="322"/>
      <c r="M74" s="322"/>
      <c r="N74" s="322"/>
      <c r="O74" s="307">
        <f t="shared" si="8"/>
        <v>0</v>
      </c>
      <c r="P74" s="322"/>
      <c r="Q74" s="322"/>
      <c r="R74" s="322"/>
      <c r="S74" s="322"/>
      <c r="T74" s="322"/>
      <c r="U74" s="322"/>
      <c r="V74" s="322"/>
      <c r="W74" s="322"/>
      <c r="X74" s="322"/>
      <c r="Y74" s="322"/>
      <c r="Z74" s="322"/>
      <c r="AA74" s="322"/>
    </row>
    <row r="75" spans="4:27" ht="23.1" hidden="1" customHeight="1">
      <c r="D75" s="309"/>
      <c r="E75" s="309"/>
      <c r="F75" s="307">
        <f t="shared" si="33"/>
        <v>0</v>
      </c>
      <c r="G75" s="322"/>
      <c r="H75" s="322"/>
      <c r="I75" s="322"/>
      <c r="J75" s="322"/>
      <c r="K75" s="322"/>
      <c r="L75" s="322"/>
      <c r="M75" s="322"/>
      <c r="N75" s="322"/>
      <c r="O75" s="307">
        <f t="shared" si="8"/>
        <v>0</v>
      </c>
      <c r="P75" s="322"/>
      <c r="Q75" s="322"/>
      <c r="R75" s="322"/>
      <c r="S75" s="322"/>
      <c r="T75" s="322"/>
      <c r="U75" s="322"/>
      <c r="V75" s="322"/>
      <c r="W75" s="322"/>
      <c r="X75" s="322"/>
      <c r="Y75" s="322"/>
      <c r="Z75" s="322"/>
      <c r="AA75" s="322"/>
    </row>
    <row r="76" spans="4:27" ht="23.1" hidden="1" customHeight="1">
      <c r="D76" s="309"/>
      <c r="E76" s="309"/>
      <c r="F76" s="307">
        <f t="shared" si="33"/>
        <v>0</v>
      </c>
      <c r="G76" s="322"/>
      <c r="H76" s="322"/>
      <c r="I76" s="322"/>
      <c r="J76" s="322"/>
      <c r="K76" s="322"/>
      <c r="L76" s="322"/>
      <c r="M76" s="322"/>
      <c r="N76" s="322"/>
      <c r="O76" s="307">
        <f t="shared" ref="O76:O139" si="34">SUM(P76:T76)</f>
        <v>0</v>
      </c>
      <c r="P76" s="322"/>
      <c r="Q76" s="322"/>
      <c r="R76" s="322"/>
      <c r="S76" s="322"/>
      <c r="T76" s="322"/>
      <c r="U76" s="322"/>
      <c r="V76" s="322"/>
      <c r="W76" s="322"/>
      <c r="X76" s="322"/>
      <c r="Y76" s="322"/>
      <c r="Z76" s="322"/>
      <c r="AA76" s="322"/>
    </row>
    <row r="77" spans="4:27" ht="23.1" hidden="1" customHeight="1">
      <c r="D77" s="309"/>
      <c r="E77" s="309"/>
      <c r="F77" s="307">
        <f t="shared" si="33"/>
        <v>0</v>
      </c>
      <c r="G77" s="322"/>
      <c r="H77" s="322"/>
      <c r="I77" s="322"/>
      <c r="J77" s="322"/>
      <c r="K77" s="322"/>
      <c r="L77" s="322"/>
      <c r="M77" s="322"/>
      <c r="N77" s="322"/>
      <c r="O77" s="307">
        <f t="shared" si="34"/>
        <v>0</v>
      </c>
      <c r="P77" s="322"/>
      <c r="Q77" s="322"/>
      <c r="R77" s="322"/>
      <c r="S77" s="322"/>
      <c r="T77" s="322"/>
      <c r="U77" s="322"/>
      <c r="V77" s="322"/>
      <c r="W77" s="322"/>
      <c r="X77" s="322"/>
      <c r="Y77" s="322"/>
      <c r="Z77" s="322"/>
      <c r="AA77" s="322"/>
    </row>
    <row r="78" spans="4:27" ht="23.1" hidden="1" customHeight="1">
      <c r="D78" s="309"/>
      <c r="E78" s="309"/>
      <c r="F78" s="307">
        <f t="shared" si="33"/>
        <v>0</v>
      </c>
      <c r="G78" s="322"/>
      <c r="H78" s="322"/>
      <c r="I78" s="322"/>
      <c r="J78" s="322"/>
      <c r="K78" s="322"/>
      <c r="L78" s="322"/>
      <c r="M78" s="322"/>
      <c r="N78" s="322"/>
      <c r="O78" s="307">
        <f t="shared" si="34"/>
        <v>0</v>
      </c>
      <c r="P78" s="322"/>
      <c r="Q78" s="322"/>
      <c r="R78" s="322"/>
      <c r="S78" s="322"/>
      <c r="T78" s="322"/>
      <c r="U78" s="322"/>
      <c r="V78" s="322"/>
      <c r="W78" s="322"/>
      <c r="X78" s="322"/>
      <c r="Y78" s="322"/>
      <c r="Z78" s="322"/>
      <c r="AA78" s="322"/>
    </row>
    <row r="79" spans="4:27" ht="23.1" hidden="1" customHeight="1">
      <c r="D79" s="309"/>
      <c r="E79" s="309"/>
      <c r="F79" s="307">
        <f t="shared" si="33"/>
        <v>0</v>
      </c>
      <c r="G79" s="322"/>
      <c r="H79" s="322"/>
      <c r="I79" s="322"/>
      <c r="J79" s="322"/>
      <c r="K79" s="322"/>
      <c r="L79" s="322"/>
      <c r="M79" s="322"/>
      <c r="N79" s="322"/>
      <c r="O79" s="307">
        <f t="shared" si="34"/>
        <v>0</v>
      </c>
      <c r="P79" s="322"/>
      <c r="Q79" s="322"/>
      <c r="R79" s="322"/>
      <c r="S79" s="322"/>
      <c r="T79" s="322"/>
      <c r="U79" s="322"/>
      <c r="V79" s="322"/>
      <c r="W79" s="322"/>
      <c r="X79" s="322"/>
      <c r="Y79" s="322"/>
      <c r="Z79" s="322"/>
      <c r="AA79" s="322"/>
    </row>
    <row r="80" spans="4:27" ht="23.1" hidden="1" customHeight="1">
      <c r="D80" s="309"/>
      <c r="E80" s="309"/>
      <c r="F80" s="307">
        <f t="shared" si="33"/>
        <v>0</v>
      </c>
      <c r="G80" s="322"/>
      <c r="H80" s="322"/>
      <c r="I80" s="322"/>
      <c r="J80" s="322"/>
      <c r="K80" s="322"/>
      <c r="L80" s="322"/>
      <c r="M80" s="322"/>
      <c r="N80" s="322"/>
      <c r="O80" s="307">
        <f t="shared" si="34"/>
        <v>0</v>
      </c>
      <c r="P80" s="322"/>
      <c r="Q80" s="322"/>
      <c r="R80" s="322"/>
      <c r="S80" s="322"/>
      <c r="T80" s="322"/>
      <c r="U80" s="322"/>
      <c r="V80" s="322"/>
      <c r="W80" s="322"/>
      <c r="X80" s="322"/>
      <c r="Y80" s="322"/>
      <c r="Z80" s="322"/>
      <c r="AA80" s="322"/>
    </row>
    <row r="81" spans="4:28" ht="23.1" hidden="1" customHeight="1">
      <c r="D81" s="309"/>
      <c r="E81" s="309"/>
      <c r="F81" s="307">
        <f t="shared" si="33"/>
        <v>0</v>
      </c>
      <c r="G81" s="322"/>
      <c r="H81" s="322"/>
      <c r="I81" s="322"/>
      <c r="J81" s="322"/>
      <c r="K81" s="322"/>
      <c r="L81" s="322"/>
      <c r="M81" s="322"/>
      <c r="N81" s="322"/>
      <c r="O81" s="307">
        <f t="shared" si="34"/>
        <v>0</v>
      </c>
      <c r="P81" s="322"/>
      <c r="Q81" s="322"/>
      <c r="R81" s="322"/>
      <c r="S81" s="322"/>
      <c r="T81" s="322"/>
      <c r="U81" s="322"/>
      <c r="V81" s="322"/>
      <c r="W81" s="322"/>
      <c r="X81" s="322"/>
      <c r="Y81" s="322"/>
      <c r="Z81" s="322"/>
      <c r="AA81" s="322"/>
    </row>
    <row r="82" spans="4:28" ht="23.1" hidden="1" customHeight="1">
      <c r="D82" s="309"/>
      <c r="E82" s="309"/>
      <c r="F82" s="307">
        <f t="shared" si="33"/>
        <v>0</v>
      </c>
      <c r="G82" s="322"/>
      <c r="H82" s="322"/>
      <c r="I82" s="322"/>
      <c r="J82" s="322"/>
      <c r="K82" s="322"/>
      <c r="L82" s="322"/>
      <c r="M82" s="322"/>
      <c r="N82" s="322"/>
      <c r="O82" s="307">
        <f t="shared" si="34"/>
        <v>0</v>
      </c>
      <c r="P82" s="322"/>
      <c r="Q82" s="322"/>
      <c r="R82" s="322"/>
      <c r="S82" s="322"/>
      <c r="T82" s="322"/>
      <c r="U82" s="322"/>
      <c r="V82" s="322"/>
      <c r="W82" s="322"/>
      <c r="X82" s="322"/>
      <c r="Y82" s="322"/>
      <c r="Z82" s="322"/>
      <c r="AA82" s="322"/>
    </row>
    <row r="83" spans="4:28" ht="23.1" hidden="1" customHeight="1">
      <c r="D83" s="309"/>
      <c r="E83" s="309"/>
      <c r="F83" s="307">
        <f t="shared" si="33"/>
        <v>0</v>
      </c>
      <c r="G83" s="322"/>
      <c r="H83" s="322"/>
      <c r="I83" s="322"/>
      <c r="J83" s="322"/>
      <c r="K83" s="322"/>
      <c r="L83" s="322"/>
      <c r="M83" s="322"/>
      <c r="N83" s="322"/>
      <c r="O83" s="307">
        <f t="shared" si="34"/>
        <v>0</v>
      </c>
      <c r="P83" s="322"/>
      <c r="Q83" s="322"/>
      <c r="R83" s="322"/>
      <c r="S83" s="322"/>
      <c r="T83" s="322"/>
      <c r="U83" s="322"/>
      <c r="V83" s="322"/>
      <c r="W83" s="322"/>
      <c r="X83" s="322"/>
      <c r="Y83" s="322"/>
      <c r="Z83" s="322"/>
      <c r="AA83" s="322"/>
    </row>
    <row r="84" spans="4:28" ht="23.1" hidden="1" customHeight="1">
      <c r="D84" s="309"/>
      <c r="E84" s="309"/>
      <c r="F84" s="307">
        <f t="shared" si="33"/>
        <v>0</v>
      </c>
      <c r="G84" s="322"/>
      <c r="H84" s="322"/>
      <c r="I84" s="322"/>
      <c r="J84" s="322"/>
      <c r="K84" s="322"/>
      <c r="L84" s="322"/>
      <c r="M84" s="322"/>
      <c r="N84" s="322"/>
      <c r="O84" s="307">
        <f t="shared" si="34"/>
        <v>0</v>
      </c>
      <c r="P84" s="322"/>
      <c r="Q84" s="322"/>
      <c r="R84" s="322"/>
      <c r="S84" s="322"/>
      <c r="T84" s="322"/>
      <c r="U84" s="322"/>
      <c r="V84" s="322"/>
      <c r="W84" s="322"/>
      <c r="X84" s="322"/>
      <c r="Y84" s="322"/>
      <c r="Z84" s="322"/>
      <c r="AA84" s="322"/>
    </row>
    <row r="85" spans="4:28" ht="23.1" hidden="1" customHeight="1">
      <c r="E85" s="106" t="s">
        <v>247</v>
      </c>
      <c r="F85" s="307">
        <f t="shared" ca="1" si="33"/>
        <v>64005.116263263619</v>
      </c>
      <c r="G85" s="322">
        <f ca="1">$D$37*F85</f>
        <v>584.42658032317991</v>
      </c>
      <c r="H85" s="322">
        <f ca="1">$G$85*H37</f>
        <v>237.77456128566374</v>
      </c>
      <c r="I85" s="322">
        <f t="shared" ref="I85:AA85" ca="1" si="35">$G$85*I37</f>
        <v>0</v>
      </c>
      <c r="J85" s="322">
        <f t="shared" ca="1" si="35"/>
        <v>0</v>
      </c>
      <c r="K85" s="322">
        <f t="shared" ca="1" si="35"/>
        <v>0</v>
      </c>
      <c r="L85" s="322">
        <f t="shared" ca="1" si="35"/>
        <v>37.150074045473424</v>
      </c>
      <c r="M85" s="322">
        <f t="shared" ca="1" si="35"/>
        <v>112.34276587931311</v>
      </c>
      <c r="N85" s="322">
        <f t="shared" ca="1" si="35"/>
        <v>0</v>
      </c>
      <c r="O85" s="307">
        <f t="shared" ca="1" si="34"/>
        <v>102.62491002779623</v>
      </c>
      <c r="P85" s="322">
        <f t="shared" ca="1" si="35"/>
        <v>52.598392229086187</v>
      </c>
      <c r="Q85" s="322">
        <f t="shared" ca="1" si="35"/>
        <v>33.817070043969267</v>
      </c>
      <c r="R85" s="322">
        <f t="shared" ca="1" si="35"/>
        <v>5.8442658032317993</v>
      </c>
      <c r="S85" s="322">
        <f t="shared" ca="1" si="35"/>
        <v>5.8442658032317993</v>
      </c>
      <c r="T85" s="322">
        <f t="shared" ca="1" si="35"/>
        <v>4.5209161482772009</v>
      </c>
      <c r="U85" s="322">
        <f t="shared" ca="1" si="35"/>
        <v>0</v>
      </c>
      <c r="V85" s="322">
        <f t="shared" ca="1" si="35"/>
        <v>0</v>
      </c>
      <c r="W85" s="322">
        <f t="shared" ca="1" si="35"/>
        <v>29.221329016158997</v>
      </c>
      <c r="X85" s="322">
        <f t="shared" ca="1" si="35"/>
        <v>0</v>
      </c>
      <c r="Y85" s="322">
        <f t="shared" ca="1" si="35"/>
        <v>0</v>
      </c>
      <c r="Z85" s="322">
        <f t="shared" ca="1" si="35"/>
        <v>0</v>
      </c>
      <c r="AA85" s="322">
        <f t="shared" ca="1" si="35"/>
        <v>64.286923835549786</v>
      </c>
      <c r="AB85" s="334"/>
    </row>
    <row r="86" spans="4:28" ht="23.1" hidden="1" customHeight="1">
      <c r="E86" s="96" t="s">
        <v>111</v>
      </c>
      <c r="F86" s="307">
        <f t="shared" ca="1" si="33"/>
        <v>64005.116263263619</v>
      </c>
      <c r="G86" s="322">
        <f t="shared" ref="G86:G94" ca="1" si="36">$D$37*F86</f>
        <v>0</v>
      </c>
      <c r="H86" s="322"/>
      <c r="I86" s="322"/>
      <c r="J86" s="322"/>
      <c r="K86" s="322"/>
      <c r="L86" s="322"/>
      <c r="M86" s="322"/>
      <c r="N86" s="322"/>
      <c r="O86" s="307">
        <f t="shared" si="34"/>
        <v>0</v>
      </c>
      <c r="P86" s="322"/>
      <c r="Q86" s="322"/>
      <c r="R86" s="322"/>
      <c r="S86" s="322"/>
      <c r="T86" s="322"/>
      <c r="U86" s="322"/>
      <c r="V86" s="322"/>
      <c r="W86" s="322"/>
      <c r="X86" s="322"/>
      <c r="Y86" s="322"/>
      <c r="Z86" s="322"/>
      <c r="AA86" s="322"/>
      <c r="AB86" s="334"/>
    </row>
    <row r="87" spans="4:28" ht="23.1" hidden="1" customHeight="1">
      <c r="E87" s="106" t="s">
        <v>248</v>
      </c>
      <c r="F87" s="307">
        <f t="shared" ca="1" si="33"/>
        <v>64005.116263263619</v>
      </c>
      <c r="G87" s="322">
        <f t="shared" ca="1" si="36"/>
        <v>4219.085028814502</v>
      </c>
      <c r="H87" s="322">
        <f ca="1">$G$87*H37</f>
        <v>1716.539126605996</v>
      </c>
      <c r="I87" s="322">
        <f t="shared" ref="I87:AA87" ca="1" si="37">$G$87*I37</f>
        <v>0</v>
      </c>
      <c r="J87" s="322">
        <f t="shared" ca="1" si="37"/>
        <v>0</v>
      </c>
      <c r="K87" s="322">
        <f t="shared" ca="1" si="37"/>
        <v>0</v>
      </c>
      <c r="L87" s="322">
        <f t="shared" ca="1" si="37"/>
        <v>268.19334797868436</v>
      </c>
      <c r="M87" s="322">
        <f t="shared" ca="1" si="37"/>
        <v>811.02348451522539</v>
      </c>
      <c r="N87" s="322">
        <f t="shared" ca="1" si="37"/>
        <v>0</v>
      </c>
      <c r="O87" s="307">
        <f t="shared" ca="1" si="34"/>
        <v>740.86846159919116</v>
      </c>
      <c r="P87" s="322">
        <f t="shared" ca="1" si="37"/>
        <v>379.71765259330516</v>
      </c>
      <c r="Q87" s="322">
        <f t="shared" ca="1" si="37"/>
        <v>244.13176735045766</v>
      </c>
      <c r="R87" s="322">
        <f t="shared" ca="1" si="37"/>
        <v>42.190850288145022</v>
      </c>
      <c r="S87" s="322">
        <f t="shared" ca="1" si="37"/>
        <v>42.190850288145022</v>
      </c>
      <c r="T87" s="322">
        <f t="shared" ca="1" si="37"/>
        <v>32.637341079138338</v>
      </c>
      <c r="U87" s="322">
        <f t="shared" ca="1" si="37"/>
        <v>0</v>
      </c>
      <c r="V87" s="322">
        <f t="shared" ca="1" si="37"/>
        <v>0</v>
      </c>
      <c r="W87" s="322">
        <f t="shared" ca="1" si="37"/>
        <v>210.9542514407251</v>
      </c>
      <c r="X87" s="322">
        <f t="shared" ca="1" si="37"/>
        <v>0</v>
      </c>
      <c r="Y87" s="322">
        <f t="shared" ca="1" si="37"/>
        <v>0</v>
      </c>
      <c r="Z87" s="322">
        <f t="shared" ca="1" si="37"/>
        <v>0</v>
      </c>
      <c r="AA87" s="322">
        <f t="shared" ca="1" si="37"/>
        <v>464.09935316959525</v>
      </c>
      <c r="AB87" s="334"/>
    </row>
    <row r="88" spans="4:28" ht="23.1" hidden="1" customHeight="1">
      <c r="E88" s="106" t="s">
        <v>249</v>
      </c>
      <c r="F88" s="307">
        <f t="shared" ca="1" si="33"/>
        <v>64005.116263263619</v>
      </c>
      <c r="G88" s="322">
        <f t="shared" ca="1" si="36"/>
        <v>25793.771409061585</v>
      </c>
      <c r="H88" s="322">
        <f ca="1">$G$88*H37</f>
        <v>10494.222691412826</v>
      </c>
      <c r="I88" s="322">
        <f t="shared" ref="I88:AA88" ca="1" si="38">$G$88*I37</f>
        <v>0</v>
      </c>
      <c r="J88" s="322">
        <f t="shared" ca="1" si="38"/>
        <v>0</v>
      </c>
      <c r="K88" s="322">
        <f t="shared" ca="1" si="38"/>
        <v>0</v>
      </c>
      <c r="L88" s="322">
        <f t="shared" ca="1" si="38"/>
        <v>1639.6251471463863</v>
      </c>
      <c r="M88" s="322">
        <f t="shared" ca="1" si="38"/>
        <v>4958.2680187994074</v>
      </c>
      <c r="N88" s="322">
        <f t="shared" ca="1" si="38"/>
        <v>0</v>
      </c>
      <c r="O88" s="307">
        <f t="shared" ca="1" si="34"/>
        <v>4529.3687167149164</v>
      </c>
      <c r="P88" s="322">
        <f t="shared" ca="1" si="38"/>
        <v>2321.4394268155424</v>
      </c>
      <c r="Q88" s="322">
        <f t="shared" ca="1" si="38"/>
        <v>1492.5224207906736</v>
      </c>
      <c r="R88" s="322">
        <f t="shared" ca="1" si="38"/>
        <v>257.93771409061583</v>
      </c>
      <c r="S88" s="322">
        <f t="shared" ca="1" si="38"/>
        <v>257.93771409061583</v>
      </c>
      <c r="T88" s="322">
        <f t="shared" ca="1" si="38"/>
        <v>199.53144092746902</v>
      </c>
      <c r="U88" s="322">
        <f t="shared" ca="1" si="38"/>
        <v>0</v>
      </c>
      <c r="V88" s="322">
        <f t="shared" ca="1" si="38"/>
        <v>0</v>
      </c>
      <c r="W88" s="322">
        <f t="shared" ca="1" si="38"/>
        <v>1289.6885704530794</v>
      </c>
      <c r="X88" s="322">
        <f t="shared" ca="1" si="38"/>
        <v>0</v>
      </c>
      <c r="Y88" s="322">
        <f t="shared" ca="1" si="38"/>
        <v>0</v>
      </c>
      <c r="Z88" s="322">
        <f t="shared" ca="1" si="38"/>
        <v>0</v>
      </c>
      <c r="AA88" s="322">
        <f t="shared" ca="1" si="38"/>
        <v>2837.3148549967741</v>
      </c>
      <c r="AB88" s="334"/>
    </row>
    <row r="89" spans="4:28" ht="23.1" hidden="1" customHeight="1">
      <c r="E89" s="106" t="s">
        <v>250</v>
      </c>
      <c r="F89" s="307">
        <f t="shared" ca="1" si="33"/>
        <v>64005.116263263619</v>
      </c>
      <c r="G89" s="322">
        <f t="shared" ca="1" si="36"/>
        <v>15622.37620132395</v>
      </c>
      <c r="H89" s="322">
        <f ca="1">$G$89*H37</f>
        <v>6355.9799854675866</v>
      </c>
      <c r="I89" s="322">
        <f t="shared" ref="I89:AA89" ca="1" si="39">$G$89*I37</f>
        <v>0</v>
      </c>
      <c r="J89" s="322">
        <f t="shared" ca="1" si="39"/>
        <v>0</v>
      </c>
      <c r="K89" s="322">
        <f t="shared" ca="1" si="39"/>
        <v>0</v>
      </c>
      <c r="L89" s="322">
        <f t="shared" ca="1" si="39"/>
        <v>993.06303338306168</v>
      </c>
      <c r="M89" s="322">
        <f t="shared" ca="1" si="39"/>
        <v>3003.047792749886</v>
      </c>
      <c r="N89" s="322">
        <f t="shared" ca="1" si="39"/>
        <v>0</v>
      </c>
      <c r="O89" s="307">
        <f t="shared" ca="1" si="34"/>
        <v>2743.278635948905</v>
      </c>
      <c r="P89" s="322">
        <f t="shared" ca="1" si="39"/>
        <v>1406.0138581191554</v>
      </c>
      <c r="Q89" s="322">
        <f t="shared" ca="1" si="39"/>
        <v>903.96810829730953</v>
      </c>
      <c r="R89" s="322">
        <f t="shared" ca="1" si="39"/>
        <v>156.22376201323951</v>
      </c>
      <c r="S89" s="322">
        <f t="shared" ca="1" si="39"/>
        <v>156.22376201323951</v>
      </c>
      <c r="T89" s="322">
        <f t="shared" ca="1" si="39"/>
        <v>120.84914550596051</v>
      </c>
      <c r="U89" s="322">
        <f t="shared" ca="1" si="39"/>
        <v>0</v>
      </c>
      <c r="V89" s="322">
        <f t="shared" ca="1" si="39"/>
        <v>0</v>
      </c>
      <c r="W89" s="322">
        <f t="shared" ca="1" si="39"/>
        <v>781.11881006619751</v>
      </c>
      <c r="X89" s="322">
        <f t="shared" ca="1" si="39"/>
        <v>0</v>
      </c>
      <c r="Y89" s="322">
        <f t="shared" ca="1" si="39"/>
        <v>0</v>
      </c>
      <c r="Z89" s="322">
        <f t="shared" ca="1" si="39"/>
        <v>0</v>
      </c>
      <c r="AA89" s="322">
        <f t="shared" ca="1" si="39"/>
        <v>1718.4613821456346</v>
      </c>
      <c r="AB89" s="334"/>
    </row>
    <row r="90" spans="4:28" ht="23.1" hidden="1" customHeight="1">
      <c r="E90" s="106" t="s">
        <v>275</v>
      </c>
      <c r="F90" s="307">
        <f t="shared" ca="1" si="33"/>
        <v>64005.116263263619</v>
      </c>
      <c r="G90" s="322">
        <f t="shared" ca="1" si="36"/>
        <v>8983.924359549741</v>
      </c>
      <c r="H90" s="322">
        <f ca="1">$G$90*H37</f>
        <v>3655.1189578582589</v>
      </c>
      <c r="I90" s="322">
        <f t="shared" ref="I90:AA90" ca="1" si="40">$G$90*I37</f>
        <v>0</v>
      </c>
      <c r="J90" s="322">
        <f t="shared" ca="1" si="40"/>
        <v>0</v>
      </c>
      <c r="K90" s="322">
        <f t="shared" ca="1" si="40"/>
        <v>0</v>
      </c>
      <c r="L90" s="322">
        <f t="shared" ca="1" si="40"/>
        <v>571.07850055629604</v>
      </c>
      <c r="M90" s="322">
        <f t="shared" ca="1" si="40"/>
        <v>1726.9558657722876</v>
      </c>
      <c r="N90" s="322">
        <f t="shared" ca="1" si="40"/>
        <v>0</v>
      </c>
      <c r="O90" s="307">
        <f t="shared" ca="1" si="34"/>
        <v>1577.5710074402846</v>
      </c>
      <c r="P90" s="322">
        <f t="shared" ca="1" si="40"/>
        <v>808.55319235947661</v>
      </c>
      <c r="Q90" s="322">
        <f t="shared" ca="1" si="40"/>
        <v>519.84288457347816</v>
      </c>
      <c r="R90" s="322">
        <f t="shared" ca="1" si="40"/>
        <v>89.839243595497408</v>
      </c>
      <c r="S90" s="322">
        <f t="shared" ca="1" si="40"/>
        <v>89.839243595497408</v>
      </c>
      <c r="T90" s="322">
        <f t="shared" ca="1" si="40"/>
        <v>69.496443316334933</v>
      </c>
      <c r="U90" s="322">
        <f t="shared" ca="1" si="40"/>
        <v>0</v>
      </c>
      <c r="V90" s="322">
        <f t="shared" ca="1" si="40"/>
        <v>0</v>
      </c>
      <c r="W90" s="322">
        <f t="shared" ca="1" si="40"/>
        <v>449.19621797748709</v>
      </c>
      <c r="X90" s="322">
        <f t="shared" ca="1" si="40"/>
        <v>0</v>
      </c>
      <c r="Y90" s="322">
        <f t="shared" ca="1" si="40"/>
        <v>0</v>
      </c>
      <c r="Z90" s="322">
        <f t="shared" ca="1" si="40"/>
        <v>0</v>
      </c>
      <c r="AA90" s="322">
        <f t="shared" ca="1" si="40"/>
        <v>988.23167955047154</v>
      </c>
      <c r="AB90" s="334"/>
    </row>
    <row r="91" spans="4:28" ht="23.1" hidden="1" customHeight="1">
      <c r="E91" s="96" t="s">
        <v>118</v>
      </c>
      <c r="F91" s="307">
        <f t="shared" ca="1" si="33"/>
        <v>64005.116263263619</v>
      </c>
      <c r="G91" s="322">
        <f t="shared" ca="1" si="36"/>
        <v>0</v>
      </c>
      <c r="H91" s="322"/>
      <c r="I91" s="322"/>
      <c r="J91" s="322"/>
      <c r="K91" s="322"/>
      <c r="L91" s="322"/>
      <c r="M91" s="322"/>
      <c r="N91" s="322"/>
      <c r="O91" s="307">
        <f t="shared" si="34"/>
        <v>0</v>
      </c>
      <c r="P91" s="322"/>
      <c r="Q91" s="322"/>
      <c r="R91" s="322"/>
      <c r="S91" s="322"/>
      <c r="T91" s="322"/>
      <c r="U91" s="322"/>
      <c r="V91" s="322"/>
      <c r="W91" s="322"/>
      <c r="X91" s="322"/>
      <c r="Y91" s="322"/>
      <c r="Z91" s="322"/>
      <c r="AA91" s="322"/>
      <c r="AB91" s="334"/>
    </row>
    <row r="92" spans="4:28" ht="23.1" hidden="1" customHeight="1">
      <c r="E92" s="106" t="s">
        <v>252</v>
      </c>
      <c r="F92" s="307">
        <f t="shared" ca="1" si="33"/>
        <v>64005.116263263619</v>
      </c>
      <c r="G92" s="322">
        <f t="shared" ca="1" si="36"/>
        <v>7547.2620961078683</v>
      </c>
      <c r="H92" s="322">
        <f ca="1">$G$92*H37</f>
        <v>3070.6114236241742</v>
      </c>
      <c r="I92" s="322">
        <f t="shared" ref="I92:AA92" ca="1" si="41">$G$92*I37</f>
        <v>0</v>
      </c>
      <c r="J92" s="322">
        <f t="shared" ca="1" si="41"/>
        <v>0</v>
      </c>
      <c r="K92" s="322">
        <f t="shared" ca="1" si="41"/>
        <v>0</v>
      </c>
      <c r="L92" s="322">
        <f t="shared" ca="1" si="41"/>
        <v>479.75460930602299</v>
      </c>
      <c r="M92" s="322">
        <f t="shared" ca="1" si="41"/>
        <v>1450.7901030510864</v>
      </c>
      <c r="N92" s="322">
        <f t="shared" ca="1" si="41"/>
        <v>0</v>
      </c>
      <c r="O92" s="307">
        <f t="shared" ca="1" si="34"/>
        <v>1325.294091074637</v>
      </c>
      <c r="P92" s="322">
        <f t="shared" ca="1" si="41"/>
        <v>679.25358864970815</v>
      </c>
      <c r="Q92" s="322">
        <f t="shared" ca="1" si="41"/>
        <v>436.71232544409162</v>
      </c>
      <c r="R92" s="322">
        <f t="shared" ca="1" si="41"/>
        <v>75.47262096107869</v>
      </c>
      <c r="S92" s="322">
        <f t="shared" ca="1" si="41"/>
        <v>75.47262096107869</v>
      </c>
      <c r="T92" s="322">
        <f t="shared" ca="1" si="41"/>
        <v>58.382935058679756</v>
      </c>
      <c r="U92" s="322">
        <f t="shared" ca="1" si="41"/>
        <v>0</v>
      </c>
      <c r="V92" s="322">
        <f t="shared" ca="1" si="41"/>
        <v>0</v>
      </c>
      <c r="W92" s="322">
        <f t="shared" ca="1" si="41"/>
        <v>377.36310480539345</v>
      </c>
      <c r="X92" s="322">
        <f t="shared" ca="1" si="41"/>
        <v>0</v>
      </c>
      <c r="Y92" s="322">
        <f t="shared" ca="1" si="41"/>
        <v>0</v>
      </c>
      <c r="Z92" s="322">
        <f t="shared" ca="1" si="41"/>
        <v>0</v>
      </c>
      <c r="AA92" s="322">
        <f t="shared" ca="1" si="41"/>
        <v>830.19883057186553</v>
      </c>
      <c r="AB92" s="334"/>
    </row>
    <row r="93" spans="4:28" ht="23.1" hidden="1" customHeight="1">
      <c r="E93" s="96" t="s">
        <v>121</v>
      </c>
      <c r="F93" s="307">
        <f t="shared" ca="1" si="33"/>
        <v>64005.116263263619</v>
      </c>
      <c r="G93" s="322">
        <f t="shared" ca="1" si="36"/>
        <v>0</v>
      </c>
      <c r="H93" s="322"/>
      <c r="I93" s="322"/>
      <c r="J93" s="322"/>
      <c r="K93" s="322"/>
      <c r="L93" s="322"/>
      <c r="M93" s="322"/>
      <c r="N93" s="322"/>
      <c r="O93" s="307">
        <f t="shared" si="34"/>
        <v>0</v>
      </c>
      <c r="P93" s="322"/>
      <c r="Q93" s="322"/>
      <c r="R93" s="322"/>
      <c r="S93" s="322"/>
      <c r="T93" s="322"/>
      <c r="U93" s="322"/>
      <c r="V93" s="322"/>
      <c r="W93" s="322"/>
      <c r="X93" s="322"/>
      <c r="Y93" s="322"/>
      <c r="Z93" s="322"/>
      <c r="AA93" s="322"/>
      <c r="AB93" s="334"/>
    </row>
    <row r="94" spans="4:28" ht="23.1" hidden="1" customHeight="1">
      <c r="E94" s="106" t="s">
        <v>254</v>
      </c>
      <c r="F94" s="307">
        <f t="shared" ca="1" si="33"/>
        <v>64005.116263263619</v>
      </c>
      <c r="G94" s="322">
        <f t="shared" ca="1" si="36"/>
        <v>1267.2436360909071</v>
      </c>
      <c r="H94" s="322">
        <f ca="1">$G$94*H37</f>
        <v>515.57938971040619</v>
      </c>
      <c r="I94" s="322">
        <f t="shared" ref="I94:AA94" ca="1" si="42">$G$94*I37</f>
        <v>0</v>
      </c>
      <c r="J94" s="322">
        <f t="shared" ca="1" si="42"/>
        <v>0</v>
      </c>
      <c r="K94" s="322">
        <f t="shared" ca="1" si="42"/>
        <v>0</v>
      </c>
      <c r="L94" s="322">
        <f t="shared" ca="1" si="42"/>
        <v>80.554506758399967</v>
      </c>
      <c r="M94" s="322">
        <f t="shared" ca="1" si="42"/>
        <v>243.59887095259077</v>
      </c>
      <c r="N94" s="322">
        <f t="shared" ca="1" si="42"/>
        <v>0</v>
      </c>
      <c r="O94" s="307">
        <f t="shared" ca="1" si="34"/>
        <v>222.52712062687229</v>
      </c>
      <c r="P94" s="322">
        <f t="shared" ca="1" si="42"/>
        <v>114.05192724818164</v>
      </c>
      <c r="Q94" s="322">
        <f t="shared" ca="1" si="42"/>
        <v>73.327374639193465</v>
      </c>
      <c r="R94" s="322">
        <f t="shared" ca="1" si="42"/>
        <v>12.672436360909071</v>
      </c>
      <c r="S94" s="322">
        <f t="shared" ca="1" si="42"/>
        <v>12.672436360909071</v>
      </c>
      <c r="T94" s="322">
        <f t="shared" ca="1" si="42"/>
        <v>9.8029460176790444</v>
      </c>
      <c r="U94" s="322">
        <f t="shared" ca="1" si="42"/>
        <v>0</v>
      </c>
      <c r="V94" s="322">
        <f t="shared" ca="1" si="42"/>
        <v>0</v>
      </c>
      <c r="W94" s="322">
        <f t="shared" ca="1" si="42"/>
        <v>63.362181804545358</v>
      </c>
      <c r="X94" s="322">
        <f t="shared" ca="1" si="42"/>
        <v>0</v>
      </c>
      <c r="Y94" s="322">
        <f t="shared" ca="1" si="42"/>
        <v>0</v>
      </c>
      <c r="Z94" s="322">
        <f t="shared" ca="1" si="42"/>
        <v>0</v>
      </c>
      <c r="AA94" s="322">
        <f t="shared" ca="1" si="42"/>
        <v>139.39679996999979</v>
      </c>
      <c r="AB94" s="334"/>
    </row>
    <row r="95" spans="4:28" ht="23.1" hidden="1" customHeight="1">
      <c r="F95" s="307">
        <f t="shared" si="33"/>
        <v>0</v>
      </c>
      <c r="O95" s="307">
        <f t="shared" si="34"/>
        <v>0</v>
      </c>
    </row>
    <row r="96" spans="4:28" ht="23.1" hidden="1" customHeight="1">
      <c r="F96" s="307">
        <f t="shared" si="33"/>
        <v>0.22411295541265097</v>
      </c>
      <c r="G96" s="337"/>
      <c r="H96" s="337">
        <v>0.410238980990072</v>
      </c>
      <c r="I96" s="337">
        <v>0</v>
      </c>
      <c r="J96" s="337">
        <v>0</v>
      </c>
      <c r="K96" s="337">
        <v>0</v>
      </c>
      <c r="L96" s="337">
        <v>6.5620854335646198E-2</v>
      </c>
      <c r="M96" s="337">
        <v>0.19186651235846</v>
      </c>
      <c r="N96" s="337">
        <v>0</v>
      </c>
      <c r="O96" s="307">
        <f t="shared" si="34"/>
        <v>0.17411295541265098</v>
      </c>
      <c r="P96" s="337">
        <v>0.09</v>
      </c>
      <c r="Q96" s="337">
        <v>5.8335704117320003E-2</v>
      </c>
      <c r="R96" s="337">
        <v>0.01</v>
      </c>
      <c r="S96" s="337">
        <v>0.01</v>
      </c>
      <c r="T96" s="337">
        <v>5.7772512953309704E-3</v>
      </c>
      <c r="U96" s="337">
        <v>0</v>
      </c>
      <c r="V96" s="337">
        <v>0</v>
      </c>
      <c r="W96" s="337">
        <v>0.05</v>
      </c>
      <c r="X96" s="337"/>
      <c r="Y96" s="337">
        <v>0</v>
      </c>
      <c r="Z96" s="337">
        <v>0</v>
      </c>
      <c r="AA96" s="337">
        <v>0.11</v>
      </c>
    </row>
    <row r="97" spans="5:27" ht="23.1" hidden="1" customHeight="1">
      <c r="F97" s="307">
        <f t="shared" si="33"/>
        <v>1.7374645813580831</v>
      </c>
      <c r="G97" s="337">
        <v>0.66578496695347</v>
      </c>
      <c r="H97" s="337">
        <v>0.61438189823251799</v>
      </c>
      <c r="I97" s="337">
        <v>0</v>
      </c>
      <c r="J97" s="337">
        <v>0</v>
      </c>
      <c r="K97" s="337">
        <v>0</v>
      </c>
      <c r="L97" s="337">
        <v>9.8275071162361199E-2</v>
      </c>
      <c r="M97" s="337">
        <v>0.28734303060512101</v>
      </c>
      <c r="N97" s="337"/>
      <c r="O97" s="307">
        <f t="shared" si="34"/>
        <v>0.99999999999999944</v>
      </c>
      <c r="P97" s="337">
        <v>0.65696991598156995</v>
      </c>
      <c r="Q97" s="337">
        <v>0.29008943897370998</v>
      </c>
      <c r="R97" s="337">
        <v>4.0654078959255604E-3</v>
      </c>
      <c r="S97" s="337">
        <v>2.0146354684253302E-2</v>
      </c>
      <c r="T97" s="337">
        <v>2.8728882464540601E-2</v>
      </c>
      <c r="U97" s="337"/>
      <c r="V97" s="337"/>
      <c r="W97" s="337">
        <v>7.1679614404613595E-2</v>
      </c>
      <c r="X97" s="337"/>
      <c r="Y97" s="337"/>
      <c r="Z97" s="337"/>
      <c r="AA97" s="337">
        <v>0.06</v>
      </c>
    </row>
    <row r="98" spans="5:27" ht="23.1" hidden="1" customHeight="1">
      <c r="E98" s="106" t="s">
        <v>247</v>
      </c>
      <c r="F98" s="307">
        <f t="shared" si="33"/>
        <v>0</v>
      </c>
      <c r="G98" s="337"/>
      <c r="H98" s="337"/>
      <c r="I98" s="337"/>
      <c r="J98" s="337"/>
      <c r="K98" s="337"/>
      <c r="L98" s="337"/>
      <c r="M98" s="337"/>
      <c r="N98" s="337"/>
      <c r="O98" s="307">
        <f t="shared" si="34"/>
        <v>0</v>
      </c>
      <c r="P98" s="337"/>
      <c r="Q98" s="337"/>
      <c r="R98" s="337"/>
      <c r="S98" s="337"/>
      <c r="T98" s="337"/>
      <c r="U98" s="337"/>
      <c r="V98" s="337"/>
      <c r="W98" s="337"/>
      <c r="X98" s="337"/>
      <c r="Y98" s="337"/>
      <c r="Z98" s="337"/>
      <c r="AA98" s="337"/>
    </row>
    <row r="99" spans="5:27" ht="23.1" hidden="1" customHeight="1">
      <c r="E99" s="96" t="s">
        <v>111</v>
      </c>
      <c r="F99" s="307">
        <f t="shared" si="33"/>
        <v>0</v>
      </c>
      <c r="G99" s="337"/>
      <c r="H99" s="337"/>
      <c r="I99" s="337"/>
      <c r="J99" s="337"/>
      <c r="K99" s="337"/>
      <c r="L99" s="337"/>
      <c r="M99" s="337"/>
      <c r="N99" s="337"/>
      <c r="O99" s="307">
        <f t="shared" si="34"/>
        <v>0</v>
      </c>
      <c r="P99" s="337"/>
      <c r="Q99" s="337"/>
      <c r="R99" s="337"/>
      <c r="S99" s="337"/>
      <c r="T99" s="337"/>
      <c r="U99" s="337"/>
      <c r="V99" s="337"/>
      <c r="W99" s="337"/>
      <c r="X99" s="337"/>
      <c r="Y99" s="337"/>
      <c r="Z99" s="337"/>
      <c r="AA99" s="337"/>
    </row>
    <row r="100" spans="5:27" ht="23.1" hidden="1" customHeight="1">
      <c r="E100" s="106" t="s">
        <v>248</v>
      </c>
      <c r="F100" s="307">
        <f t="shared" si="33"/>
        <v>0</v>
      </c>
      <c r="G100" s="337"/>
      <c r="H100" s="337"/>
      <c r="I100" s="337"/>
      <c r="J100" s="337"/>
      <c r="K100" s="337"/>
      <c r="L100" s="337"/>
      <c r="M100" s="337"/>
      <c r="N100" s="337"/>
      <c r="O100" s="307">
        <f t="shared" si="34"/>
        <v>0</v>
      </c>
      <c r="P100" s="337"/>
      <c r="Q100" s="337"/>
      <c r="R100" s="337"/>
      <c r="S100" s="337"/>
      <c r="T100" s="337"/>
      <c r="U100" s="337"/>
      <c r="V100" s="337"/>
      <c r="W100" s="337"/>
      <c r="X100" s="337"/>
      <c r="Y100" s="337"/>
      <c r="Z100" s="337"/>
      <c r="AA100" s="337"/>
    </row>
    <row r="101" spans="5:27" ht="23.1" hidden="1" customHeight="1">
      <c r="E101" s="106" t="s">
        <v>249</v>
      </c>
      <c r="F101" s="307">
        <f t="shared" si="33"/>
        <v>0</v>
      </c>
      <c r="G101" s="337"/>
      <c r="H101" s="337"/>
      <c r="I101" s="337"/>
      <c r="J101" s="337"/>
      <c r="K101" s="337"/>
      <c r="L101" s="337"/>
      <c r="M101" s="337"/>
      <c r="N101" s="337"/>
      <c r="O101" s="307">
        <f t="shared" si="34"/>
        <v>0</v>
      </c>
      <c r="P101" s="337"/>
      <c r="Q101" s="337"/>
      <c r="R101" s="337"/>
      <c r="S101" s="337"/>
      <c r="T101" s="337"/>
      <c r="U101" s="337"/>
      <c r="V101" s="337"/>
      <c r="W101" s="337"/>
      <c r="X101" s="337"/>
      <c r="Y101" s="337"/>
      <c r="Z101" s="337"/>
      <c r="AA101" s="337"/>
    </row>
    <row r="102" spans="5:27" ht="23.1" hidden="1" customHeight="1">
      <c r="E102" s="106" t="s">
        <v>250</v>
      </c>
      <c r="F102" s="307">
        <f t="shared" si="33"/>
        <v>0</v>
      </c>
      <c r="G102" s="337"/>
      <c r="H102" s="337"/>
      <c r="I102" s="337"/>
      <c r="J102" s="337"/>
      <c r="K102" s="337"/>
      <c r="L102" s="337"/>
      <c r="M102" s="337"/>
      <c r="N102" s="337"/>
      <c r="O102" s="307">
        <f t="shared" si="34"/>
        <v>0</v>
      </c>
      <c r="P102" s="337"/>
      <c r="Q102" s="337"/>
      <c r="R102" s="337"/>
      <c r="S102" s="337"/>
      <c r="T102" s="337"/>
      <c r="U102" s="337"/>
      <c r="V102" s="337"/>
      <c r="W102" s="337"/>
      <c r="X102" s="337"/>
      <c r="Y102" s="337"/>
      <c r="Z102" s="337"/>
      <c r="AA102" s="337"/>
    </row>
    <row r="103" spans="5:27" ht="23.1" hidden="1" customHeight="1">
      <c r="E103" s="106" t="s">
        <v>275</v>
      </c>
      <c r="F103" s="307">
        <f t="shared" si="33"/>
        <v>0</v>
      </c>
      <c r="G103" s="337"/>
      <c r="H103" s="337"/>
      <c r="I103" s="337"/>
      <c r="J103" s="337"/>
      <c r="K103" s="337"/>
      <c r="L103" s="337"/>
      <c r="M103" s="337"/>
      <c r="N103" s="337"/>
      <c r="O103" s="307">
        <f t="shared" si="34"/>
        <v>0</v>
      </c>
      <c r="P103" s="337"/>
      <c r="Q103" s="337"/>
      <c r="R103" s="337"/>
      <c r="S103" s="337"/>
      <c r="T103" s="337"/>
      <c r="U103" s="337"/>
      <c r="V103" s="337"/>
      <c r="W103" s="337"/>
      <c r="X103" s="337"/>
      <c r="Y103" s="337"/>
      <c r="Z103" s="337"/>
      <c r="AA103" s="337"/>
    </row>
    <row r="104" spans="5:27" ht="23.1" hidden="1" customHeight="1">
      <c r="E104" s="96" t="s">
        <v>118</v>
      </c>
      <c r="F104" s="307">
        <f t="shared" si="33"/>
        <v>0</v>
      </c>
      <c r="G104" s="337"/>
      <c r="H104" s="337"/>
      <c r="I104" s="337"/>
      <c r="J104" s="337"/>
      <c r="K104" s="337"/>
      <c r="L104" s="337"/>
      <c r="M104" s="337"/>
      <c r="N104" s="337"/>
      <c r="O104" s="307">
        <f t="shared" si="34"/>
        <v>0</v>
      </c>
      <c r="P104" s="337"/>
      <c r="Q104" s="337"/>
      <c r="R104" s="337"/>
      <c r="S104" s="337"/>
      <c r="T104" s="337"/>
      <c r="U104" s="337"/>
      <c r="V104" s="337"/>
      <c r="W104" s="337"/>
      <c r="X104" s="337"/>
      <c r="Y104" s="337"/>
      <c r="Z104" s="337"/>
      <c r="AA104" s="337"/>
    </row>
    <row r="105" spans="5:27" ht="23.1" hidden="1" customHeight="1">
      <c r="E105" s="106" t="s">
        <v>252</v>
      </c>
      <c r="F105" s="307">
        <f t="shared" si="33"/>
        <v>0</v>
      </c>
      <c r="G105" s="337"/>
      <c r="H105" s="337"/>
      <c r="I105" s="337"/>
      <c r="J105" s="337"/>
      <c r="K105" s="337"/>
      <c r="L105" s="337"/>
      <c r="M105" s="337"/>
      <c r="N105" s="337"/>
      <c r="O105" s="307">
        <f t="shared" si="34"/>
        <v>0</v>
      </c>
      <c r="P105" s="337"/>
      <c r="Q105" s="337"/>
      <c r="R105" s="337"/>
      <c r="S105" s="337"/>
      <c r="T105" s="337"/>
      <c r="U105" s="337"/>
      <c r="V105" s="337"/>
      <c r="W105" s="337"/>
      <c r="X105" s="337"/>
      <c r="Y105" s="337"/>
      <c r="Z105" s="337"/>
      <c r="AA105" s="337"/>
    </row>
    <row r="106" spans="5:27" ht="23.1" hidden="1" customHeight="1">
      <c r="E106" s="96" t="s">
        <v>121</v>
      </c>
      <c r="F106" s="307">
        <f t="shared" si="33"/>
        <v>0</v>
      </c>
      <c r="G106" s="337"/>
      <c r="H106" s="337"/>
      <c r="I106" s="337"/>
      <c r="J106" s="337"/>
      <c r="K106" s="337"/>
      <c r="L106" s="337"/>
      <c r="M106" s="337"/>
      <c r="N106" s="337"/>
      <c r="O106" s="307">
        <f t="shared" si="34"/>
        <v>0</v>
      </c>
      <c r="P106" s="337"/>
      <c r="Q106" s="337"/>
      <c r="R106" s="337"/>
      <c r="S106" s="337"/>
      <c r="T106" s="337"/>
      <c r="U106" s="337"/>
      <c r="V106" s="337"/>
      <c r="W106" s="337"/>
      <c r="X106" s="337"/>
      <c r="Y106" s="337"/>
      <c r="Z106" s="337"/>
      <c r="AA106" s="337"/>
    </row>
    <row r="107" spans="5:27" ht="23.1" hidden="1" customHeight="1">
      <c r="E107" s="106" t="s">
        <v>254</v>
      </c>
      <c r="F107" s="307">
        <f t="shared" si="33"/>
        <v>0</v>
      </c>
      <c r="G107" s="337"/>
      <c r="H107" s="337"/>
      <c r="I107" s="337"/>
      <c r="J107" s="337"/>
      <c r="K107" s="337"/>
      <c r="L107" s="337"/>
      <c r="M107" s="337"/>
      <c r="N107" s="337"/>
      <c r="O107" s="307">
        <f t="shared" si="34"/>
        <v>0</v>
      </c>
      <c r="P107" s="337"/>
      <c r="Q107" s="337"/>
      <c r="R107" s="337"/>
      <c r="S107" s="337"/>
      <c r="T107" s="337"/>
      <c r="U107" s="337"/>
      <c r="V107" s="337"/>
      <c r="W107" s="337"/>
      <c r="X107" s="337"/>
      <c r="Y107" s="337"/>
      <c r="Z107" s="337"/>
      <c r="AA107" s="337"/>
    </row>
    <row r="108" spans="5:27" ht="23.1" hidden="1" customHeight="1">
      <c r="F108" s="307">
        <f t="shared" si="33"/>
        <v>0</v>
      </c>
      <c r="G108" s="337"/>
      <c r="H108" s="337"/>
      <c r="I108" s="337"/>
      <c r="J108" s="337"/>
      <c r="K108" s="337"/>
      <c r="L108" s="337"/>
      <c r="M108" s="337"/>
      <c r="N108" s="337"/>
      <c r="O108" s="307">
        <f t="shared" si="34"/>
        <v>0</v>
      </c>
      <c r="P108" s="337"/>
      <c r="Q108" s="337"/>
      <c r="R108" s="337"/>
      <c r="S108" s="337"/>
      <c r="T108" s="337"/>
      <c r="U108" s="337"/>
      <c r="V108" s="337"/>
      <c r="W108" s="337"/>
      <c r="X108" s="337"/>
      <c r="Y108" s="337"/>
      <c r="Z108" s="337"/>
      <c r="AA108" s="337"/>
    </row>
    <row r="109" spans="5:27" ht="23.1" hidden="1" customHeight="1">
      <c r="F109" s="307">
        <f t="shared" si="33"/>
        <v>0</v>
      </c>
      <c r="G109" s="337"/>
      <c r="H109" s="337"/>
      <c r="I109" s="337"/>
      <c r="J109" s="337"/>
      <c r="K109" s="337"/>
      <c r="L109" s="337"/>
      <c r="M109" s="337"/>
      <c r="N109" s="337"/>
      <c r="O109" s="307">
        <f t="shared" si="34"/>
        <v>0</v>
      </c>
      <c r="P109" s="337"/>
      <c r="Q109" s="337"/>
      <c r="R109" s="337"/>
      <c r="S109" s="337"/>
      <c r="T109" s="337"/>
      <c r="U109" s="337"/>
      <c r="V109" s="337"/>
      <c r="W109" s="337"/>
      <c r="X109" s="337"/>
      <c r="Y109" s="337"/>
      <c r="Z109" s="337"/>
      <c r="AA109" s="337"/>
    </row>
    <row r="110" spans="5:27" ht="23.1" hidden="1" customHeight="1">
      <c r="F110" s="307">
        <f t="shared" si="33"/>
        <v>0</v>
      </c>
      <c r="G110" s="337"/>
      <c r="H110" s="337"/>
      <c r="I110" s="337"/>
      <c r="J110" s="337"/>
      <c r="K110" s="337"/>
      <c r="L110" s="337"/>
      <c r="M110" s="337"/>
      <c r="N110" s="337"/>
      <c r="O110" s="307">
        <f t="shared" si="34"/>
        <v>0</v>
      </c>
      <c r="P110" s="337"/>
      <c r="Q110" s="337"/>
      <c r="R110" s="337"/>
      <c r="S110" s="337"/>
      <c r="T110" s="337"/>
      <c r="U110" s="337"/>
      <c r="V110" s="337"/>
      <c r="W110" s="337"/>
      <c r="X110" s="337"/>
      <c r="Y110" s="337"/>
      <c r="Z110" s="337"/>
      <c r="AA110" s="337"/>
    </row>
    <row r="111" spans="5:27" ht="23.1" hidden="1" customHeight="1">
      <c r="F111" s="307">
        <f t="shared" si="33"/>
        <v>0</v>
      </c>
      <c r="G111" s="337"/>
      <c r="H111" s="337"/>
      <c r="I111" s="337"/>
      <c r="J111" s="337"/>
      <c r="K111" s="337"/>
      <c r="L111" s="337"/>
      <c r="M111" s="337"/>
      <c r="N111" s="337"/>
      <c r="O111" s="307">
        <f t="shared" si="34"/>
        <v>0</v>
      </c>
      <c r="P111" s="337"/>
      <c r="Q111" s="337"/>
      <c r="R111" s="337"/>
      <c r="S111" s="337"/>
      <c r="T111" s="337"/>
      <c r="U111" s="337"/>
      <c r="V111" s="337"/>
      <c r="W111" s="337"/>
      <c r="X111" s="337"/>
      <c r="Y111" s="337"/>
      <c r="Z111" s="337"/>
      <c r="AA111" s="337"/>
    </row>
    <row r="112" spans="5:27" ht="23.1" hidden="1" customHeight="1">
      <c r="F112" s="307">
        <f t="shared" si="33"/>
        <v>0</v>
      </c>
      <c r="G112" s="337"/>
      <c r="H112" s="337"/>
      <c r="I112" s="337"/>
      <c r="J112" s="337"/>
      <c r="K112" s="337"/>
      <c r="L112" s="337"/>
      <c r="M112" s="337"/>
      <c r="N112" s="337"/>
      <c r="O112" s="307">
        <f t="shared" si="34"/>
        <v>0</v>
      </c>
      <c r="P112" s="337"/>
      <c r="Q112" s="337"/>
      <c r="R112" s="337"/>
      <c r="S112" s="337"/>
      <c r="T112" s="337"/>
      <c r="U112" s="337"/>
      <c r="V112" s="337"/>
      <c r="W112" s="337"/>
      <c r="X112" s="337"/>
      <c r="Y112" s="337"/>
      <c r="Z112" s="337"/>
      <c r="AA112" s="337"/>
    </row>
    <row r="113" spans="6:27" ht="23.1" hidden="1" customHeight="1">
      <c r="F113" s="307">
        <f t="shared" si="33"/>
        <v>0</v>
      </c>
      <c r="G113" s="337"/>
      <c r="H113" s="337"/>
      <c r="I113" s="337"/>
      <c r="J113" s="337"/>
      <c r="K113" s="337"/>
      <c r="L113" s="337"/>
      <c r="M113" s="337"/>
      <c r="N113" s="337"/>
      <c r="O113" s="307">
        <f t="shared" si="34"/>
        <v>0</v>
      </c>
      <c r="P113" s="337"/>
      <c r="Q113" s="337"/>
      <c r="R113" s="337"/>
      <c r="S113" s="337"/>
      <c r="T113" s="337"/>
      <c r="U113" s="337"/>
      <c r="V113" s="337"/>
      <c r="W113" s="337"/>
      <c r="X113" s="337"/>
      <c r="Y113" s="337"/>
      <c r="Z113" s="337"/>
      <c r="AA113" s="337"/>
    </row>
    <row r="114" spans="6:27" ht="23.1" hidden="1" customHeight="1">
      <c r="F114" s="307">
        <f t="shared" si="33"/>
        <v>0</v>
      </c>
      <c r="G114" s="337"/>
      <c r="H114" s="337"/>
      <c r="I114" s="337"/>
      <c r="J114" s="337"/>
      <c r="K114" s="337"/>
      <c r="L114" s="337"/>
      <c r="M114" s="337"/>
      <c r="N114" s="337"/>
      <c r="O114" s="307">
        <f t="shared" si="34"/>
        <v>0</v>
      </c>
      <c r="P114" s="337"/>
      <c r="Q114" s="337"/>
      <c r="R114" s="337"/>
      <c r="S114" s="337"/>
      <c r="T114" s="337"/>
      <c r="U114" s="337"/>
      <c r="V114" s="337"/>
      <c r="W114" s="337"/>
      <c r="X114" s="337"/>
      <c r="Y114" s="337"/>
      <c r="Z114" s="337"/>
      <c r="AA114" s="337"/>
    </row>
    <row r="115" spans="6:27" ht="23.1" hidden="1" customHeight="1">
      <c r="F115" s="307">
        <f t="shared" si="33"/>
        <v>0</v>
      </c>
      <c r="G115" s="337"/>
      <c r="H115" s="337"/>
      <c r="I115" s="337"/>
      <c r="J115" s="337"/>
      <c r="K115" s="337"/>
      <c r="L115" s="337"/>
      <c r="M115" s="337"/>
      <c r="N115" s="337"/>
      <c r="O115" s="307">
        <f t="shared" si="34"/>
        <v>0</v>
      </c>
      <c r="P115" s="337"/>
      <c r="Q115" s="337"/>
      <c r="R115" s="337"/>
      <c r="S115" s="337"/>
      <c r="T115" s="337"/>
      <c r="U115" s="337"/>
      <c r="V115" s="337"/>
      <c r="W115" s="337"/>
      <c r="X115" s="337"/>
      <c r="Y115" s="337"/>
      <c r="Z115" s="337"/>
      <c r="AA115" s="337"/>
    </row>
    <row r="116" spans="6:27" ht="23.1" hidden="1" customHeight="1">
      <c r="F116" s="307">
        <f t="shared" si="33"/>
        <v>0</v>
      </c>
      <c r="G116" s="337"/>
      <c r="H116" s="337"/>
      <c r="I116" s="337"/>
      <c r="J116" s="337"/>
      <c r="K116" s="337"/>
      <c r="L116" s="337"/>
      <c r="M116" s="337"/>
      <c r="N116" s="337"/>
      <c r="O116" s="307">
        <f t="shared" si="34"/>
        <v>0</v>
      </c>
      <c r="P116" s="337"/>
      <c r="Q116" s="337"/>
      <c r="R116" s="337"/>
      <c r="S116" s="337"/>
      <c r="T116" s="337"/>
      <c r="U116" s="337"/>
      <c r="V116" s="337"/>
      <c r="W116" s="337"/>
      <c r="X116" s="337"/>
      <c r="Y116" s="337"/>
      <c r="Z116" s="337"/>
      <c r="AA116" s="337"/>
    </row>
    <row r="117" spans="6:27" ht="23.1" hidden="1" customHeight="1">
      <c r="F117" s="307">
        <f t="shared" si="33"/>
        <v>0</v>
      </c>
      <c r="G117" s="337"/>
      <c r="H117" s="337"/>
      <c r="I117" s="337"/>
      <c r="J117" s="337"/>
      <c r="K117" s="337"/>
      <c r="L117" s="337"/>
      <c r="M117" s="337"/>
      <c r="N117" s="337"/>
      <c r="O117" s="307">
        <f t="shared" si="34"/>
        <v>0</v>
      </c>
      <c r="P117" s="337"/>
      <c r="Q117" s="337"/>
      <c r="R117" s="337"/>
      <c r="S117" s="337"/>
      <c r="T117" s="337"/>
      <c r="U117" s="337"/>
      <c r="V117" s="337"/>
      <c r="W117" s="337"/>
      <c r="X117" s="337"/>
      <c r="Y117" s="337"/>
      <c r="Z117" s="337"/>
      <c r="AA117" s="337"/>
    </row>
    <row r="118" spans="6:27" ht="23.1" hidden="1" customHeight="1">
      <c r="F118" s="307">
        <f t="shared" si="33"/>
        <v>0</v>
      </c>
      <c r="G118" s="337"/>
      <c r="H118" s="337"/>
      <c r="I118" s="337"/>
      <c r="J118" s="337"/>
      <c r="K118" s="337"/>
      <c r="L118" s="337"/>
      <c r="M118" s="337"/>
      <c r="N118" s="337"/>
      <c r="O118" s="307">
        <f t="shared" si="34"/>
        <v>0</v>
      </c>
      <c r="P118" s="337"/>
      <c r="Q118" s="337"/>
      <c r="R118" s="337"/>
      <c r="S118" s="337"/>
      <c r="T118" s="337"/>
      <c r="U118" s="337"/>
      <c r="V118" s="337"/>
      <c r="W118" s="337"/>
      <c r="X118" s="337"/>
      <c r="Y118" s="337"/>
      <c r="Z118" s="337"/>
      <c r="AA118" s="337"/>
    </row>
    <row r="119" spans="6:27" ht="23.1" hidden="1" customHeight="1">
      <c r="F119" s="307">
        <f t="shared" si="33"/>
        <v>0</v>
      </c>
      <c r="G119" s="337"/>
      <c r="H119" s="337"/>
      <c r="I119" s="337"/>
      <c r="J119" s="337"/>
      <c r="K119" s="337"/>
      <c r="L119" s="337"/>
      <c r="M119" s="337"/>
      <c r="N119" s="337"/>
      <c r="O119" s="307">
        <f t="shared" si="34"/>
        <v>0</v>
      </c>
      <c r="P119" s="337"/>
      <c r="Q119" s="337"/>
      <c r="R119" s="337"/>
      <c r="S119" s="337"/>
      <c r="T119" s="337"/>
      <c r="U119" s="337"/>
      <c r="V119" s="337"/>
      <c r="W119" s="337"/>
      <c r="X119" s="337"/>
      <c r="Y119" s="337"/>
      <c r="Z119" s="337"/>
      <c r="AA119" s="337"/>
    </row>
    <row r="120" spans="6:27" ht="23.1" hidden="1" customHeight="1">
      <c r="F120" s="307">
        <f t="shared" si="33"/>
        <v>0</v>
      </c>
      <c r="G120" s="337"/>
      <c r="H120" s="337"/>
      <c r="I120" s="337"/>
      <c r="J120" s="337"/>
      <c r="K120" s="337"/>
      <c r="L120" s="337"/>
      <c r="M120" s="337"/>
      <c r="N120" s="337"/>
      <c r="O120" s="307">
        <f t="shared" si="34"/>
        <v>0</v>
      </c>
      <c r="P120" s="337"/>
      <c r="Q120" s="337"/>
      <c r="R120" s="337"/>
      <c r="S120" s="337"/>
      <c r="T120" s="337"/>
      <c r="U120" s="337"/>
      <c r="V120" s="337"/>
      <c r="W120" s="337"/>
      <c r="X120" s="337"/>
      <c r="Y120" s="337"/>
      <c r="Z120" s="337"/>
      <c r="AA120" s="337"/>
    </row>
    <row r="121" spans="6:27" ht="23.1" hidden="1" customHeight="1">
      <c r="F121" s="307">
        <f t="shared" si="33"/>
        <v>0</v>
      </c>
      <c r="G121" s="337"/>
      <c r="H121" s="337"/>
      <c r="I121" s="337"/>
      <c r="J121" s="337"/>
      <c r="K121" s="337"/>
      <c r="L121" s="337"/>
      <c r="M121" s="337"/>
      <c r="N121" s="337"/>
      <c r="O121" s="307">
        <f t="shared" si="34"/>
        <v>0</v>
      </c>
      <c r="P121" s="337"/>
      <c r="Q121" s="337"/>
      <c r="R121" s="337"/>
      <c r="S121" s="337"/>
      <c r="T121" s="337"/>
      <c r="U121" s="337"/>
      <c r="V121" s="337"/>
      <c r="W121" s="337"/>
      <c r="X121" s="337"/>
      <c r="Y121" s="337"/>
      <c r="Z121" s="337"/>
      <c r="AA121" s="337"/>
    </row>
    <row r="122" spans="6:27" ht="23.1" hidden="1" customHeight="1">
      <c r="F122" s="307">
        <f t="shared" si="33"/>
        <v>0</v>
      </c>
      <c r="G122" s="337"/>
      <c r="H122" s="337"/>
      <c r="I122" s="337"/>
      <c r="J122" s="337"/>
      <c r="K122" s="337"/>
      <c r="L122" s="337"/>
      <c r="M122" s="337"/>
      <c r="N122" s="337"/>
      <c r="O122" s="307">
        <f t="shared" si="34"/>
        <v>0</v>
      </c>
      <c r="P122" s="337"/>
      <c r="Q122" s="337"/>
      <c r="R122" s="337"/>
      <c r="S122" s="337"/>
      <c r="T122" s="337"/>
      <c r="U122" s="337"/>
      <c r="V122" s="337"/>
      <c r="W122" s="337"/>
      <c r="X122" s="337"/>
      <c r="Y122" s="337"/>
      <c r="Z122" s="337"/>
      <c r="AA122" s="337"/>
    </row>
    <row r="123" spans="6:27" ht="23.1" hidden="1" customHeight="1">
      <c r="F123" s="307">
        <f t="shared" si="33"/>
        <v>0</v>
      </c>
      <c r="G123" s="337"/>
      <c r="H123" s="337"/>
      <c r="I123" s="337"/>
      <c r="J123" s="337"/>
      <c r="K123" s="337"/>
      <c r="L123" s="337"/>
      <c r="M123" s="337"/>
      <c r="N123" s="337"/>
      <c r="O123" s="307">
        <f t="shared" si="34"/>
        <v>0</v>
      </c>
      <c r="P123" s="337"/>
      <c r="Q123" s="337"/>
      <c r="R123" s="337"/>
      <c r="S123" s="337"/>
      <c r="T123" s="337"/>
      <c r="U123" s="337"/>
      <c r="V123" s="337"/>
      <c r="W123" s="337"/>
      <c r="X123" s="337"/>
      <c r="Y123" s="337"/>
      <c r="Z123" s="337"/>
      <c r="AA123" s="337"/>
    </row>
    <row r="124" spans="6:27" ht="23.1" hidden="1" customHeight="1">
      <c r="F124" s="307">
        <f t="shared" si="33"/>
        <v>0</v>
      </c>
      <c r="G124" s="337"/>
      <c r="H124" s="337"/>
      <c r="I124" s="337"/>
      <c r="J124" s="337"/>
      <c r="K124" s="337"/>
      <c r="L124" s="337"/>
      <c r="M124" s="337"/>
      <c r="N124" s="337"/>
      <c r="O124" s="307">
        <f t="shared" si="34"/>
        <v>0</v>
      </c>
      <c r="P124" s="337"/>
      <c r="Q124" s="337"/>
      <c r="R124" s="337"/>
      <c r="S124" s="337"/>
      <c r="T124" s="337"/>
      <c r="U124" s="337"/>
      <c r="V124" s="337"/>
      <c r="W124" s="337"/>
      <c r="X124" s="337"/>
      <c r="Y124" s="337"/>
      <c r="Z124" s="337"/>
      <c r="AA124" s="337"/>
    </row>
    <row r="125" spans="6:27" ht="23.1" hidden="1" customHeight="1">
      <c r="F125" s="307">
        <f t="shared" si="33"/>
        <v>0</v>
      </c>
      <c r="G125" s="337"/>
      <c r="H125" s="337"/>
      <c r="I125" s="337"/>
      <c r="J125" s="337"/>
      <c r="K125" s="337"/>
      <c r="L125" s="337"/>
      <c r="M125" s="337"/>
      <c r="N125" s="337"/>
      <c r="O125" s="307">
        <f t="shared" si="34"/>
        <v>0</v>
      </c>
      <c r="P125" s="337"/>
      <c r="Q125" s="337"/>
      <c r="R125" s="337"/>
      <c r="S125" s="337"/>
      <c r="T125" s="337"/>
      <c r="U125" s="337"/>
      <c r="V125" s="337"/>
      <c r="W125" s="337"/>
      <c r="X125" s="337"/>
      <c r="Y125" s="337"/>
      <c r="Z125" s="337"/>
      <c r="AA125" s="337"/>
    </row>
    <row r="126" spans="6:27" ht="23.1" hidden="1" customHeight="1">
      <c r="F126" s="307">
        <f t="shared" si="33"/>
        <v>0</v>
      </c>
      <c r="G126" s="337"/>
      <c r="H126" s="337"/>
      <c r="I126" s="337"/>
      <c r="J126" s="337"/>
      <c r="K126" s="337"/>
      <c r="L126" s="337"/>
      <c r="M126" s="337"/>
      <c r="N126" s="337"/>
      <c r="O126" s="307">
        <f t="shared" si="34"/>
        <v>0</v>
      </c>
      <c r="P126" s="337"/>
      <c r="Q126" s="337"/>
      <c r="R126" s="337"/>
      <c r="S126" s="337"/>
      <c r="T126" s="337"/>
      <c r="U126" s="337"/>
      <c r="V126" s="337"/>
      <c r="W126" s="337"/>
      <c r="X126" s="337"/>
      <c r="Y126" s="337"/>
      <c r="Z126" s="337"/>
      <c r="AA126" s="337"/>
    </row>
    <row r="127" spans="6:27" ht="23.1" hidden="1" customHeight="1">
      <c r="F127" s="307">
        <f t="shared" si="33"/>
        <v>0</v>
      </c>
      <c r="G127" s="337"/>
      <c r="H127" s="337"/>
      <c r="I127" s="337"/>
      <c r="J127" s="337"/>
      <c r="K127" s="337"/>
      <c r="L127" s="337"/>
      <c r="M127" s="337"/>
      <c r="N127" s="337"/>
      <c r="O127" s="307">
        <f t="shared" si="34"/>
        <v>0</v>
      </c>
      <c r="P127" s="337"/>
      <c r="Q127" s="337"/>
      <c r="R127" s="337"/>
      <c r="S127" s="337"/>
      <c r="T127" s="337"/>
      <c r="U127" s="337"/>
      <c r="V127" s="337"/>
      <c r="W127" s="337"/>
      <c r="X127" s="337"/>
      <c r="Y127" s="337"/>
      <c r="Z127" s="337"/>
      <c r="AA127" s="337"/>
    </row>
    <row r="128" spans="6:27" ht="23.1" hidden="1" customHeight="1">
      <c r="F128" s="307">
        <f t="shared" si="33"/>
        <v>0</v>
      </c>
      <c r="G128" s="337"/>
      <c r="H128" s="337"/>
      <c r="I128" s="337"/>
      <c r="J128" s="337"/>
      <c r="K128" s="337"/>
      <c r="L128" s="337"/>
      <c r="M128" s="337"/>
      <c r="N128" s="337"/>
      <c r="O128" s="307">
        <f t="shared" si="34"/>
        <v>0</v>
      </c>
      <c r="P128" s="337"/>
      <c r="Q128" s="337"/>
      <c r="R128" s="337"/>
      <c r="S128" s="337"/>
      <c r="T128" s="337"/>
      <c r="U128" s="337"/>
      <c r="V128" s="337"/>
      <c r="W128" s="337"/>
      <c r="X128" s="337"/>
      <c r="Y128" s="337"/>
      <c r="Z128" s="337"/>
      <c r="AA128" s="337"/>
    </row>
    <row r="129" spans="6:27" ht="23.1" hidden="1" customHeight="1">
      <c r="F129" s="307">
        <f t="shared" si="33"/>
        <v>0</v>
      </c>
      <c r="G129" s="337"/>
      <c r="H129" s="337"/>
      <c r="I129" s="337"/>
      <c r="J129" s="337"/>
      <c r="K129" s="337"/>
      <c r="L129" s="337"/>
      <c r="M129" s="337"/>
      <c r="N129" s="337"/>
      <c r="O129" s="307">
        <f t="shared" si="34"/>
        <v>0</v>
      </c>
      <c r="P129" s="337"/>
      <c r="Q129" s="337"/>
      <c r="R129" s="337"/>
      <c r="S129" s="337"/>
      <c r="T129" s="337"/>
      <c r="U129" s="337"/>
      <c r="V129" s="337"/>
      <c r="W129" s="337"/>
      <c r="X129" s="337"/>
      <c r="Y129" s="337"/>
      <c r="Z129" s="337"/>
      <c r="AA129" s="337"/>
    </row>
    <row r="130" spans="6:27" ht="23.1" hidden="1" customHeight="1">
      <c r="F130" s="307">
        <f t="shared" si="33"/>
        <v>0</v>
      </c>
      <c r="G130" s="337"/>
      <c r="H130" s="337"/>
      <c r="I130" s="337"/>
      <c r="J130" s="337"/>
      <c r="K130" s="337"/>
      <c r="L130" s="337"/>
      <c r="M130" s="337"/>
      <c r="N130" s="337"/>
      <c r="O130" s="307">
        <f t="shared" si="34"/>
        <v>0</v>
      </c>
      <c r="P130" s="337"/>
      <c r="Q130" s="337"/>
      <c r="R130" s="337"/>
      <c r="S130" s="337"/>
      <c r="T130" s="337"/>
      <c r="U130" s="337"/>
      <c r="V130" s="337"/>
      <c r="W130" s="337"/>
      <c r="X130" s="337"/>
      <c r="Y130" s="337"/>
      <c r="Z130" s="337"/>
      <c r="AA130" s="337"/>
    </row>
    <row r="131" spans="6:27" ht="23.1" hidden="1" customHeight="1">
      <c r="F131" s="307">
        <f t="shared" si="33"/>
        <v>0</v>
      </c>
      <c r="G131" s="337"/>
      <c r="H131" s="337"/>
      <c r="I131" s="337"/>
      <c r="J131" s="337"/>
      <c r="K131" s="337"/>
      <c r="L131" s="337"/>
      <c r="M131" s="337"/>
      <c r="N131" s="337"/>
      <c r="O131" s="307">
        <f t="shared" si="34"/>
        <v>0</v>
      </c>
      <c r="P131" s="337"/>
      <c r="Q131" s="337"/>
      <c r="R131" s="337"/>
      <c r="S131" s="337"/>
      <c r="T131" s="337"/>
      <c r="U131" s="337"/>
      <c r="V131" s="337"/>
      <c r="W131" s="337"/>
      <c r="X131" s="337"/>
      <c r="Y131" s="337"/>
      <c r="Z131" s="337"/>
      <c r="AA131" s="337"/>
    </row>
    <row r="132" spans="6:27" ht="23.1" hidden="1" customHeight="1">
      <c r="F132" s="307">
        <f t="shared" si="33"/>
        <v>0</v>
      </c>
      <c r="G132" s="337"/>
      <c r="H132" s="337"/>
      <c r="I132" s="337"/>
      <c r="J132" s="337"/>
      <c r="K132" s="337"/>
      <c r="L132" s="337"/>
      <c r="M132" s="337"/>
      <c r="N132" s="337"/>
      <c r="O132" s="307">
        <f t="shared" si="34"/>
        <v>0</v>
      </c>
      <c r="P132" s="337"/>
      <c r="Q132" s="337"/>
      <c r="R132" s="337"/>
      <c r="S132" s="337"/>
      <c r="T132" s="337"/>
      <c r="U132" s="337"/>
      <c r="V132" s="337"/>
      <c r="W132" s="337"/>
      <c r="X132" s="337"/>
      <c r="Y132" s="337"/>
      <c r="Z132" s="337"/>
      <c r="AA132" s="337"/>
    </row>
    <row r="133" spans="6:27" ht="23.1" hidden="1" customHeight="1">
      <c r="F133" s="307">
        <f t="shared" si="33"/>
        <v>0</v>
      </c>
      <c r="G133" s="337"/>
      <c r="H133" s="337"/>
      <c r="I133" s="337"/>
      <c r="J133" s="337"/>
      <c r="K133" s="337"/>
      <c r="L133" s="337"/>
      <c r="M133" s="337"/>
      <c r="N133" s="337"/>
      <c r="O133" s="307">
        <f t="shared" si="34"/>
        <v>0</v>
      </c>
      <c r="P133" s="337"/>
      <c r="Q133" s="337"/>
      <c r="R133" s="337"/>
      <c r="S133" s="337"/>
      <c r="T133" s="337"/>
      <c r="U133" s="337"/>
      <c r="V133" s="337"/>
      <c r="W133" s="337"/>
      <c r="X133" s="337"/>
      <c r="Y133" s="337"/>
      <c r="Z133" s="337"/>
      <c r="AA133" s="337"/>
    </row>
    <row r="134" spans="6:27" ht="23.1" hidden="1" customHeight="1">
      <c r="F134" s="307">
        <f t="shared" si="33"/>
        <v>0</v>
      </c>
      <c r="G134" s="337"/>
      <c r="H134" s="337"/>
      <c r="I134" s="337"/>
      <c r="J134" s="337"/>
      <c r="K134" s="337"/>
      <c r="L134" s="337"/>
      <c r="M134" s="337"/>
      <c r="N134" s="337"/>
      <c r="O134" s="307">
        <f t="shared" si="34"/>
        <v>0</v>
      </c>
      <c r="P134" s="337"/>
      <c r="Q134" s="337"/>
      <c r="R134" s="337"/>
      <c r="S134" s="337"/>
      <c r="T134" s="337"/>
      <c r="U134" s="337"/>
      <c r="V134" s="337"/>
      <c r="W134" s="337"/>
      <c r="X134" s="337"/>
      <c r="Y134" s="337"/>
      <c r="Z134" s="337"/>
      <c r="AA134" s="337"/>
    </row>
    <row r="135" spans="6:27" ht="23.1" hidden="1" customHeight="1">
      <c r="F135" s="307">
        <f t="shared" si="33"/>
        <v>0</v>
      </c>
      <c r="G135" s="337"/>
      <c r="H135" s="337"/>
      <c r="I135" s="337"/>
      <c r="J135" s="337"/>
      <c r="K135" s="337"/>
      <c r="L135" s="337"/>
      <c r="M135" s="337"/>
      <c r="N135" s="337"/>
      <c r="O135" s="307">
        <f t="shared" si="34"/>
        <v>0</v>
      </c>
      <c r="P135" s="337"/>
      <c r="Q135" s="337"/>
      <c r="R135" s="337"/>
      <c r="S135" s="337"/>
      <c r="T135" s="337"/>
      <c r="U135" s="337"/>
      <c r="V135" s="337"/>
      <c r="W135" s="337"/>
      <c r="X135" s="337"/>
      <c r="Y135" s="337"/>
      <c r="Z135" s="337"/>
      <c r="AA135" s="337"/>
    </row>
    <row r="136" spans="6:27" ht="23.1" hidden="1" customHeight="1">
      <c r="F136" s="307">
        <f t="shared" si="33"/>
        <v>0</v>
      </c>
      <c r="G136" s="337"/>
      <c r="H136" s="337"/>
      <c r="I136" s="337"/>
      <c r="J136" s="337"/>
      <c r="K136" s="337"/>
      <c r="L136" s="337"/>
      <c r="M136" s="337"/>
      <c r="N136" s="337"/>
      <c r="O136" s="307">
        <f t="shared" si="34"/>
        <v>0</v>
      </c>
      <c r="P136" s="337"/>
      <c r="Q136" s="337"/>
      <c r="R136" s="337"/>
      <c r="S136" s="337"/>
      <c r="T136" s="337"/>
      <c r="U136" s="337"/>
      <c r="V136" s="337"/>
      <c r="W136" s="337"/>
      <c r="X136" s="337"/>
      <c r="Y136" s="337"/>
      <c r="Z136" s="337"/>
      <c r="AA136" s="337"/>
    </row>
    <row r="137" spans="6:27" ht="23.1" hidden="1" customHeight="1">
      <c r="F137" s="307">
        <f t="shared" ref="F137:F152" si="43">G137+O137+W137+X137</f>
        <v>0</v>
      </c>
      <c r="G137" s="337"/>
      <c r="H137" s="337"/>
      <c r="I137" s="337"/>
      <c r="J137" s="337"/>
      <c r="K137" s="337"/>
      <c r="L137" s="337"/>
      <c r="M137" s="337"/>
      <c r="N137" s="337"/>
      <c r="O137" s="307">
        <f t="shared" si="34"/>
        <v>0</v>
      </c>
      <c r="P137" s="337"/>
      <c r="Q137" s="337"/>
      <c r="R137" s="337"/>
      <c r="S137" s="337"/>
      <c r="T137" s="337"/>
      <c r="U137" s="337"/>
      <c r="V137" s="337"/>
      <c r="W137" s="337"/>
      <c r="X137" s="337"/>
      <c r="Y137" s="337"/>
      <c r="Z137" s="337"/>
      <c r="AA137" s="337"/>
    </row>
    <row r="138" spans="6:27" ht="23.1" hidden="1" customHeight="1">
      <c r="F138" s="307">
        <f t="shared" si="43"/>
        <v>0</v>
      </c>
      <c r="G138" s="337"/>
      <c r="H138" s="337"/>
      <c r="I138" s="337"/>
      <c r="J138" s="337"/>
      <c r="K138" s="337"/>
      <c r="L138" s="337"/>
      <c r="M138" s="337"/>
      <c r="N138" s="337"/>
      <c r="O138" s="307">
        <f t="shared" si="34"/>
        <v>0</v>
      </c>
      <c r="P138" s="337"/>
      <c r="Q138" s="337"/>
      <c r="R138" s="337"/>
      <c r="S138" s="337"/>
      <c r="T138" s="337"/>
      <c r="U138" s="337"/>
      <c r="V138" s="337"/>
      <c r="W138" s="337"/>
      <c r="X138" s="337"/>
      <c r="Y138" s="337"/>
      <c r="Z138" s="337"/>
      <c r="AA138" s="337"/>
    </row>
    <row r="139" spans="6:27" ht="23.1" hidden="1" customHeight="1">
      <c r="F139" s="307">
        <f t="shared" si="43"/>
        <v>0</v>
      </c>
      <c r="G139" s="337"/>
      <c r="H139" s="337"/>
      <c r="I139" s="337"/>
      <c r="J139" s="337"/>
      <c r="K139" s="337"/>
      <c r="L139" s="337"/>
      <c r="M139" s="337"/>
      <c r="N139" s="337"/>
      <c r="O139" s="307">
        <f t="shared" si="34"/>
        <v>0</v>
      </c>
      <c r="P139" s="337"/>
      <c r="Q139" s="337"/>
      <c r="R139" s="337"/>
      <c r="S139" s="337"/>
      <c r="T139" s="337"/>
      <c r="U139" s="337"/>
      <c r="V139" s="337"/>
      <c r="W139" s="337"/>
      <c r="X139" s="337"/>
      <c r="Y139" s="337"/>
      <c r="Z139" s="337"/>
      <c r="AA139" s="337"/>
    </row>
    <row r="140" spans="6:27" ht="23.1" hidden="1" customHeight="1">
      <c r="F140" s="307">
        <f t="shared" si="43"/>
        <v>484.33989345889529</v>
      </c>
      <c r="G140" s="337">
        <v>395.66601375901899</v>
      </c>
      <c r="H140" s="337">
        <v>162.31762229690401</v>
      </c>
      <c r="I140" s="337">
        <v>0</v>
      </c>
      <c r="J140" s="337">
        <v>0</v>
      </c>
      <c r="K140" s="337">
        <v>0</v>
      </c>
      <c r="L140" s="337">
        <v>25.963941854446301</v>
      </c>
      <c r="M140" s="337">
        <v>75.915058118717596</v>
      </c>
      <c r="N140" s="337">
        <v>0</v>
      </c>
      <c r="O140" s="307">
        <f t="shared" ref="O140:O152" si="44">SUM(P140:T140)</f>
        <v>68.890579011925411</v>
      </c>
      <c r="P140" s="337">
        <v>35.609941238311698</v>
      </c>
      <c r="Q140" s="337">
        <v>23.0814555079256</v>
      </c>
      <c r="R140" s="337">
        <v>3.9566601375901902</v>
      </c>
      <c r="S140" s="337">
        <v>3.9566601375901902</v>
      </c>
      <c r="T140" s="337">
        <v>2.2858619905077302</v>
      </c>
      <c r="U140" s="337">
        <v>0</v>
      </c>
      <c r="V140" s="337">
        <v>0</v>
      </c>
      <c r="W140" s="337">
        <v>19.783300687950899</v>
      </c>
      <c r="X140" s="337">
        <v>0</v>
      </c>
      <c r="Y140" s="337">
        <v>0</v>
      </c>
      <c r="Z140" s="337">
        <v>0</v>
      </c>
      <c r="AA140" s="337">
        <v>43.523261513492102</v>
      </c>
    </row>
    <row r="141" spans="6:27" ht="23.1" hidden="1" customHeight="1">
      <c r="F141" s="307">
        <f t="shared" si="43"/>
        <v>0</v>
      </c>
      <c r="G141" s="337">
        <v>0</v>
      </c>
      <c r="H141" s="337"/>
      <c r="I141" s="337"/>
      <c r="J141" s="337"/>
      <c r="K141" s="337"/>
      <c r="L141" s="337"/>
      <c r="M141" s="337"/>
      <c r="N141" s="337"/>
      <c r="O141" s="307">
        <f t="shared" si="44"/>
        <v>0</v>
      </c>
      <c r="P141" s="337"/>
      <c r="Q141" s="337"/>
      <c r="R141" s="337"/>
      <c r="S141" s="337"/>
      <c r="T141" s="337"/>
      <c r="U141" s="337"/>
      <c r="V141" s="337"/>
      <c r="W141" s="337"/>
      <c r="X141" s="337"/>
      <c r="Y141" s="337"/>
      <c r="Z141" s="337"/>
      <c r="AA141" s="337"/>
    </row>
    <row r="142" spans="6:27" ht="23.1" hidden="1" customHeight="1">
      <c r="F142" s="307">
        <f t="shared" si="43"/>
        <v>5138.60648588003</v>
      </c>
      <c r="G142" s="337">
        <v>4197.8205223289997</v>
      </c>
      <c r="H142" s="337">
        <v>1722.10961345946</v>
      </c>
      <c r="I142" s="337">
        <v>0</v>
      </c>
      <c r="J142" s="337">
        <v>0</v>
      </c>
      <c r="K142" s="337">
        <v>0</v>
      </c>
      <c r="L142" s="337">
        <v>275.46456902293801</v>
      </c>
      <c r="M142" s="337">
        <v>805.421183126036</v>
      </c>
      <c r="N142" s="337">
        <v>0</v>
      </c>
      <c r="O142" s="307">
        <f t="shared" si="44"/>
        <v>730.89493743458036</v>
      </c>
      <c r="P142" s="337">
        <v>377.80384700961002</v>
      </c>
      <c r="Q142" s="337">
        <v>244.882815928198</v>
      </c>
      <c r="R142" s="337">
        <v>41.978205223289997</v>
      </c>
      <c r="S142" s="337">
        <v>41.978205223289997</v>
      </c>
      <c r="T142" s="337">
        <v>24.2518640501922</v>
      </c>
      <c r="U142" s="337">
        <v>0</v>
      </c>
      <c r="V142" s="337">
        <v>0</v>
      </c>
      <c r="W142" s="337">
        <v>209.89102611645001</v>
      </c>
      <c r="X142" s="337">
        <v>0</v>
      </c>
      <c r="Y142" s="337">
        <v>0</v>
      </c>
      <c r="Z142" s="337">
        <v>0</v>
      </c>
      <c r="AA142" s="337">
        <v>461.76025745619</v>
      </c>
    </row>
    <row r="143" spans="6:27" ht="23.1" hidden="1" customHeight="1">
      <c r="F143" s="307">
        <f t="shared" si="43"/>
        <v>31565.71225841283</v>
      </c>
      <c r="G143" s="337">
        <v>25786.600916883501</v>
      </c>
      <c r="H143" s="337">
        <v>10578.6688833399</v>
      </c>
      <c r="I143" s="337">
        <v>0</v>
      </c>
      <c r="J143" s="337">
        <v>0</v>
      </c>
      <c r="K143" s="337">
        <v>0</v>
      </c>
      <c r="L143" s="337">
        <v>1692.1387825782499</v>
      </c>
      <c r="M143" s="337">
        <v>4947.5851835019103</v>
      </c>
      <c r="N143" s="337">
        <v>0</v>
      </c>
      <c r="O143" s="307">
        <f t="shared" si="44"/>
        <v>4489.7812956851585</v>
      </c>
      <c r="P143" s="337">
        <v>2320.7940825195101</v>
      </c>
      <c r="Q143" s="337">
        <v>1504.27952127873</v>
      </c>
      <c r="R143" s="337">
        <v>257.86600916883498</v>
      </c>
      <c r="S143" s="337">
        <v>257.86600916883498</v>
      </c>
      <c r="T143" s="337">
        <v>148.975673549248</v>
      </c>
      <c r="U143" s="337">
        <v>0</v>
      </c>
      <c r="V143" s="337">
        <v>0</v>
      </c>
      <c r="W143" s="337">
        <v>1289.3300458441699</v>
      </c>
      <c r="X143" s="337">
        <v>0</v>
      </c>
      <c r="Y143" s="337">
        <v>0</v>
      </c>
      <c r="Z143" s="337">
        <v>0</v>
      </c>
      <c r="AA143" s="337">
        <v>2836.5261008571802</v>
      </c>
    </row>
    <row r="144" spans="6:27" ht="23.1" hidden="1" customHeight="1">
      <c r="F144" s="307">
        <f t="shared" si="43"/>
        <v>19086.239364132754</v>
      </c>
      <c r="G144" s="337">
        <v>15591.893934084501</v>
      </c>
      <c r="H144" s="337">
        <v>6396.4026792240902</v>
      </c>
      <c r="I144" s="337">
        <v>0</v>
      </c>
      <c r="J144" s="337">
        <v>0</v>
      </c>
      <c r="K144" s="337">
        <v>0</v>
      </c>
      <c r="L144" s="337">
        <v>1023.1534006654</v>
      </c>
      <c r="M144" s="337">
        <v>2991.5623101958199</v>
      </c>
      <c r="N144" s="337">
        <v>0</v>
      </c>
      <c r="O144" s="307">
        <f t="shared" si="44"/>
        <v>2714.7507333440299</v>
      </c>
      <c r="P144" s="337">
        <v>1403.2704540676</v>
      </c>
      <c r="Q144" s="337">
        <v>909.56411116738695</v>
      </c>
      <c r="R144" s="337">
        <v>155.91893934084499</v>
      </c>
      <c r="S144" s="337">
        <v>155.91893934084499</v>
      </c>
      <c r="T144" s="337">
        <v>90.078289427352601</v>
      </c>
      <c r="U144" s="337">
        <v>0</v>
      </c>
      <c r="V144" s="337">
        <v>0</v>
      </c>
      <c r="W144" s="337">
        <v>779.594696704223</v>
      </c>
      <c r="X144" s="337">
        <v>0</v>
      </c>
      <c r="Y144" s="337">
        <v>0</v>
      </c>
      <c r="Z144" s="337">
        <v>0</v>
      </c>
      <c r="AA144" s="337">
        <v>1715.10833274929</v>
      </c>
    </row>
    <row r="145" spans="6:27" ht="23.1" hidden="1" customHeight="1">
      <c r="F145" s="307">
        <f t="shared" si="43"/>
        <v>11011.299612600076</v>
      </c>
      <c r="G145" s="337">
        <v>8995.3296907050099</v>
      </c>
      <c r="H145" s="337">
        <v>3690.2348859845602</v>
      </c>
      <c r="I145" s="337">
        <v>0</v>
      </c>
      <c r="J145" s="337">
        <v>0</v>
      </c>
      <c r="K145" s="337">
        <v>0</v>
      </c>
      <c r="L145" s="337">
        <v>590.28121933486602</v>
      </c>
      <c r="M145" s="337">
        <v>1725.9025352700801</v>
      </c>
      <c r="N145" s="337">
        <v>0</v>
      </c>
      <c r="O145" s="307">
        <f t="shared" si="44"/>
        <v>1566.2034373598169</v>
      </c>
      <c r="P145" s="337">
        <v>809.57967216345105</v>
      </c>
      <c r="Q145" s="337">
        <v>524.74889127471101</v>
      </c>
      <c r="R145" s="337">
        <v>89.953296907050103</v>
      </c>
      <c r="S145" s="337">
        <v>89.953296907050103</v>
      </c>
      <c r="T145" s="337">
        <v>51.968280107554698</v>
      </c>
      <c r="U145" s="337">
        <v>0</v>
      </c>
      <c r="V145" s="337">
        <v>0</v>
      </c>
      <c r="W145" s="337">
        <v>449.76648453525098</v>
      </c>
      <c r="X145" s="337">
        <v>0</v>
      </c>
      <c r="Y145" s="337">
        <v>0</v>
      </c>
      <c r="Z145" s="337">
        <v>0</v>
      </c>
      <c r="AA145" s="337">
        <v>989.48626597755106</v>
      </c>
    </row>
    <row r="146" spans="6:27" ht="23.1" hidden="1" customHeight="1">
      <c r="F146" s="307">
        <f t="shared" si="43"/>
        <v>0</v>
      </c>
      <c r="G146" s="337">
        <v>0</v>
      </c>
      <c r="H146" s="337"/>
      <c r="I146" s="337"/>
      <c r="J146" s="337"/>
      <c r="K146" s="337"/>
      <c r="L146" s="337"/>
      <c r="M146" s="337"/>
      <c r="N146" s="337"/>
      <c r="O146" s="307">
        <f t="shared" si="44"/>
        <v>0</v>
      </c>
      <c r="P146" s="337"/>
      <c r="Q146" s="337"/>
      <c r="R146" s="337"/>
      <c r="S146" s="337"/>
      <c r="T146" s="337"/>
      <c r="U146" s="337"/>
      <c r="V146" s="337"/>
      <c r="W146" s="337"/>
      <c r="X146" s="337"/>
      <c r="Y146" s="337"/>
      <c r="Z146" s="337"/>
      <c r="AA146" s="337"/>
    </row>
    <row r="147" spans="6:27" ht="23.1" hidden="1" customHeight="1">
      <c r="F147" s="307">
        <f t="shared" si="43"/>
        <v>6126.9810241287496</v>
      </c>
      <c r="G147" s="337">
        <v>5005.2415482060896</v>
      </c>
      <c r="H147" s="337">
        <v>2053.3451923452399</v>
      </c>
      <c r="I147" s="337">
        <v>0</v>
      </c>
      <c r="J147" s="337">
        <v>0</v>
      </c>
      <c r="K147" s="337">
        <v>0</v>
      </c>
      <c r="L147" s="337">
        <v>328.44822654955601</v>
      </c>
      <c r="M147" s="337">
        <v>960.338239365964</v>
      </c>
      <c r="N147" s="337">
        <v>0</v>
      </c>
      <c r="O147" s="307">
        <f t="shared" si="44"/>
        <v>871.47739851235508</v>
      </c>
      <c r="P147" s="337">
        <v>450.47173933854799</v>
      </c>
      <c r="Q147" s="337">
        <v>291.984289991867</v>
      </c>
      <c r="R147" s="337">
        <v>50.052415482060901</v>
      </c>
      <c r="S147" s="337">
        <v>50.052415482060901</v>
      </c>
      <c r="T147" s="337">
        <v>28.916538217818101</v>
      </c>
      <c r="U147" s="337">
        <v>0</v>
      </c>
      <c r="V147" s="337">
        <v>0</v>
      </c>
      <c r="W147" s="337">
        <v>250.26207741030501</v>
      </c>
      <c r="X147" s="337">
        <v>0</v>
      </c>
      <c r="Y147" s="337">
        <v>0</v>
      </c>
      <c r="Z147" s="337">
        <v>0</v>
      </c>
      <c r="AA147" s="337">
        <v>550.57657030267001</v>
      </c>
    </row>
    <row r="148" spans="6:27" ht="23.1" hidden="1" customHeight="1">
      <c r="F148" s="307">
        <f t="shared" si="43"/>
        <v>0</v>
      </c>
      <c r="G148" s="337">
        <v>0</v>
      </c>
      <c r="H148" s="337"/>
      <c r="I148" s="337"/>
      <c r="J148" s="337"/>
      <c r="K148" s="337"/>
      <c r="L148" s="337"/>
      <c r="M148" s="337"/>
      <c r="N148" s="337"/>
      <c r="O148" s="307">
        <f t="shared" si="44"/>
        <v>0</v>
      </c>
      <c r="P148" s="337"/>
      <c r="Q148" s="337"/>
      <c r="R148" s="337"/>
      <c r="S148" s="337"/>
      <c r="T148" s="337"/>
      <c r="U148" s="337"/>
      <c r="V148" s="337"/>
      <c r="W148" s="337"/>
      <c r="X148" s="337"/>
      <c r="Y148" s="337"/>
      <c r="Z148" s="337"/>
      <c r="AA148" s="337"/>
    </row>
    <row r="149" spans="6:27" ht="23.1" hidden="1" customHeight="1">
      <c r="F149" s="307">
        <f t="shared" si="43"/>
        <v>1023.955031592864</v>
      </c>
      <c r="G149" s="337">
        <v>836.48737403296798</v>
      </c>
      <c r="H149" s="337">
        <v>343.15972793434599</v>
      </c>
      <c r="I149" s="337">
        <v>0</v>
      </c>
      <c r="J149" s="337">
        <v>0</v>
      </c>
      <c r="K149" s="337">
        <v>0</v>
      </c>
      <c r="L149" s="337">
        <v>54.891016125024599</v>
      </c>
      <c r="M149" s="337">
        <v>160.493915087593</v>
      </c>
      <c r="N149" s="337">
        <v>0</v>
      </c>
      <c r="O149" s="307">
        <f t="shared" si="44"/>
        <v>145.64328885824759</v>
      </c>
      <c r="P149" s="337">
        <v>75.283863662967093</v>
      </c>
      <c r="Q149" s="337">
        <v>48.7970799494612</v>
      </c>
      <c r="R149" s="337">
        <v>8.3648737403296796</v>
      </c>
      <c r="S149" s="337">
        <v>8.3648737403296796</v>
      </c>
      <c r="T149" s="337">
        <v>4.8325977651599699</v>
      </c>
      <c r="U149" s="337">
        <v>0</v>
      </c>
      <c r="V149" s="337">
        <v>0</v>
      </c>
      <c r="W149" s="337">
        <v>41.824368701648403</v>
      </c>
      <c r="X149" s="337">
        <v>0</v>
      </c>
      <c r="Y149" s="337">
        <v>0</v>
      </c>
      <c r="Z149" s="337">
        <v>0</v>
      </c>
      <c r="AA149" s="337">
        <v>92.013611143626505</v>
      </c>
    </row>
    <row r="150" spans="6:27" ht="23.1" hidden="1" customHeight="1">
      <c r="F150" s="307">
        <f t="shared" si="43"/>
        <v>0</v>
      </c>
      <c r="O150" s="307">
        <f t="shared" si="44"/>
        <v>0</v>
      </c>
    </row>
    <row r="151" spans="6:27" ht="23.1" hidden="1" customHeight="1">
      <c r="F151" s="307">
        <f t="shared" si="43"/>
        <v>0</v>
      </c>
      <c r="O151" s="307">
        <f t="shared" si="44"/>
        <v>0</v>
      </c>
    </row>
    <row r="152" spans="6:27" ht="23.1" hidden="1" customHeight="1">
      <c r="F152" s="307">
        <f t="shared" si="43"/>
        <v>0</v>
      </c>
      <c r="O152" s="307">
        <f t="shared" si="44"/>
        <v>0</v>
      </c>
    </row>
  </sheetData>
  <sheetProtection formatCells="0" formatColumns="0" formatRows="0"/>
  <mergeCells count="36">
    <mergeCell ref="A2:AA2"/>
    <mergeCell ref="A3:F3"/>
    <mergeCell ref="Z3:AA3"/>
    <mergeCell ref="A4:C4"/>
    <mergeCell ref="G4:N4"/>
    <mergeCell ref="O4:V4"/>
    <mergeCell ref="X4:AA4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A8:C8"/>
    <mergeCell ref="D37:E37"/>
    <mergeCell ref="A5:A6"/>
    <mergeCell ref="B5:B6"/>
    <mergeCell ref="C5:C6"/>
    <mergeCell ref="D4:D6"/>
    <mergeCell ref="E4:E6"/>
    <mergeCell ref="O5:O6"/>
    <mergeCell ref="P5:P6"/>
    <mergeCell ref="Q5:Q6"/>
    <mergeCell ref="R5:R6"/>
    <mergeCell ref="S5:S6"/>
    <mergeCell ref="Y5:Y6"/>
    <mergeCell ref="Z5:Z6"/>
    <mergeCell ref="AA5:AA6"/>
    <mergeCell ref="T5:T6"/>
    <mergeCell ref="U5:U6"/>
    <mergeCell ref="V5:V6"/>
    <mergeCell ref="W4:W6"/>
    <mergeCell ref="X5:X6"/>
  </mergeCells>
  <phoneticPr fontId="36" type="noConversion"/>
  <printOptions horizontalCentered="1"/>
  <pageMargins left="0" right="0" top="0.78740157480314998" bottom="0.78740157480314998" header="0.39370078740157499" footer="0.39370078740157499"/>
  <pageSetup paperSize="9" scale="70" orientation="landscape" horizontalDpi="1200" verticalDpi="1200" r:id="rId1"/>
  <headerFooter scaleWithDoc="0" alignWithMargins="0">
    <oddFooter>&amp;C第 &amp;P 页，共 &amp;N 页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>
  <sheetPr>
    <tabColor rgb="FFFF0000"/>
    <pageSetUpPr fitToPage="1"/>
  </sheetPr>
  <dimension ref="A1:X29"/>
  <sheetViews>
    <sheetView showGridLines="0" showZeros="0" zoomScale="85" zoomScaleNormal="85" workbookViewId="0">
      <selection activeCell="H10" sqref="H10:N19"/>
    </sheetView>
  </sheetViews>
  <sheetFormatPr defaultColWidth="9" defaultRowHeight="14.25"/>
  <cols>
    <col min="1" max="1" width="11.5" customWidth="1"/>
    <col min="2" max="3" width="5.375" customWidth="1"/>
    <col min="5" max="5" width="18" customWidth="1"/>
    <col min="6" max="6" width="15.5" customWidth="1"/>
    <col min="7" max="7" width="11.125" customWidth="1"/>
    <col min="8" max="8" width="9" customWidth="1"/>
    <col min="9" max="9" width="6.375" customWidth="1"/>
    <col min="10" max="10" width="6.5" customWidth="1"/>
    <col min="11" max="11" width="9.125" customWidth="1"/>
    <col min="12" max="13" width="13.875" customWidth="1"/>
    <col min="14" max="14" width="13.375" customWidth="1"/>
    <col min="16" max="17" width="9" hidden="1" customWidth="1"/>
    <col min="18" max="18" width="12.375" hidden="1" customWidth="1"/>
    <col min="20" max="20" width="26.125" hidden="1" customWidth="1"/>
    <col min="21" max="21" width="31.375" hidden="1" customWidth="1"/>
    <col min="22" max="22" width="17.625" hidden="1" customWidth="1"/>
    <col min="23" max="24" width="11" hidden="1" customWidth="1"/>
    <col min="25" max="27" width="0" hidden="1" customWidth="1"/>
  </cols>
  <sheetData>
    <row r="1" spans="1:24" ht="14.25" customHeight="1">
      <c r="N1" t="s">
        <v>276</v>
      </c>
    </row>
    <row r="2" spans="1:24" ht="33" customHeight="1">
      <c r="A2" s="734" t="s">
        <v>277</v>
      </c>
      <c r="B2" s="734"/>
      <c r="C2" s="734"/>
      <c r="D2" s="734"/>
      <c r="E2" s="734"/>
      <c r="F2" s="734"/>
      <c r="G2" s="734"/>
      <c r="H2" s="734"/>
      <c r="I2" s="734"/>
      <c r="J2" s="734"/>
      <c r="K2" s="734"/>
      <c r="L2" s="734"/>
      <c r="M2" s="734"/>
      <c r="N2" s="734"/>
    </row>
    <row r="3" spans="1:24" ht="14.25" customHeight="1">
      <c r="A3" t="s">
        <v>125</v>
      </c>
      <c r="M3" s="776" t="s">
        <v>78</v>
      </c>
      <c r="N3" s="776"/>
    </row>
    <row r="4" spans="1:24" ht="22.5" customHeight="1">
      <c r="A4" s="736" t="s">
        <v>98</v>
      </c>
      <c r="B4" s="736"/>
      <c r="C4" s="736"/>
      <c r="D4" s="732" t="s">
        <v>156</v>
      </c>
      <c r="E4" s="732" t="s">
        <v>80</v>
      </c>
      <c r="F4" s="732" t="s">
        <v>81</v>
      </c>
      <c r="G4" s="732" t="s">
        <v>158</v>
      </c>
      <c r="H4" s="732"/>
      <c r="I4" s="732"/>
      <c r="J4" s="732"/>
      <c r="K4" s="732"/>
      <c r="L4" s="732" t="s">
        <v>162</v>
      </c>
      <c r="M4" s="732"/>
      <c r="N4" s="732"/>
      <c r="P4" s="78"/>
      <c r="Q4" s="78"/>
    </row>
    <row r="5" spans="1:24" ht="17.25" customHeight="1">
      <c r="A5" s="732" t="s">
        <v>101</v>
      </c>
      <c r="B5" s="733" t="s">
        <v>102</v>
      </c>
      <c r="C5" s="732" t="s">
        <v>103</v>
      </c>
      <c r="D5" s="732"/>
      <c r="E5" s="732"/>
      <c r="F5" s="732"/>
      <c r="G5" s="732" t="s">
        <v>192</v>
      </c>
      <c r="H5" s="732" t="s">
        <v>193</v>
      </c>
      <c r="I5" s="732" t="s">
        <v>171</v>
      </c>
      <c r="J5" s="732" t="s">
        <v>172</v>
      </c>
      <c r="K5" s="732" t="s">
        <v>173</v>
      </c>
      <c r="L5" s="732" t="s">
        <v>192</v>
      </c>
      <c r="M5" s="732" t="s">
        <v>133</v>
      </c>
      <c r="N5" s="732" t="s">
        <v>194</v>
      </c>
      <c r="P5" s="78"/>
      <c r="Q5" s="78"/>
    </row>
    <row r="6" spans="1:24" ht="20.25" customHeight="1">
      <c r="A6" s="732"/>
      <c r="B6" s="733"/>
      <c r="C6" s="732"/>
      <c r="D6" s="732"/>
      <c r="E6" s="732"/>
      <c r="F6" s="732"/>
      <c r="G6" s="732"/>
      <c r="H6" s="732"/>
      <c r="I6" s="732"/>
      <c r="J6" s="732"/>
      <c r="K6" s="732"/>
      <c r="L6" s="732"/>
      <c r="M6" s="732"/>
      <c r="N6" s="732"/>
      <c r="P6" s="78"/>
      <c r="Q6" s="78"/>
    </row>
    <row r="7" spans="1:24" s="21" customFormat="1" ht="29.25" customHeight="1">
      <c r="A7" s="796" t="s">
        <v>81</v>
      </c>
      <c r="B7" s="797"/>
      <c r="C7" s="798"/>
      <c r="D7" s="142" t="s">
        <v>94</v>
      </c>
      <c r="E7" s="51" t="s">
        <v>95</v>
      </c>
      <c r="F7" s="283">
        <f>G7+L7</f>
        <v>60796.72392297192</v>
      </c>
      <c r="G7" s="283">
        <f>G8</f>
        <v>458.4</v>
      </c>
      <c r="H7" s="283">
        <f t="shared" ref="H7:N7" si="0">H8</f>
        <v>413.2</v>
      </c>
      <c r="I7" s="283">
        <f t="shared" si="0"/>
        <v>0</v>
      </c>
      <c r="J7" s="283">
        <f t="shared" si="0"/>
        <v>0</v>
      </c>
      <c r="K7" s="283">
        <f t="shared" si="0"/>
        <v>45.2</v>
      </c>
      <c r="L7" s="283">
        <f t="shared" si="0"/>
        <v>60338.323922971918</v>
      </c>
      <c r="M7" s="283">
        <f t="shared" si="0"/>
        <v>19064.018828935314</v>
      </c>
      <c r="N7" s="283">
        <f t="shared" si="0"/>
        <v>41274.305094036616</v>
      </c>
      <c r="P7" s="287"/>
      <c r="Q7" s="287"/>
      <c r="T7" s="287" t="s">
        <v>104</v>
      </c>
      <c r="U7" s="538">
        <v>60796.717254917567</v>
      </c>
      <c r="V7" s="397"/>
    </row>
    <row r="8" spans="1:24" s="18" customFormat="1" ht="19.5" customHeight="1">
      <c r="A8" s="284">
        <v>205</v>
      </c>
      <c r="B8" s="242"/>
      <c r="C8" s="285"/>
      <c r="D8" s="244" t="s">
        <v>94</v>
      </c>
      <c r="E8" s="96" t="s">
        <v>106</v>
      </c>
      <c r="F8" s="283">
        <f>F9+F11+F16+F18</f>
        <v>60796.72392297192</v>
      </c>
      <c r="G8" s="283">
        <f>G9+G11+G16+G18</f>
        <v>458.4</v>
      </c>
      <c r="H8" s="283">
        <f t="shared" ref="H8:K8" si="1">H9+H11+H16+H18</f>
        <v>413.2</v>
      </c>
      <c r="I8" s="283">
        <f t="shared" si="1"/>
        <v>0</v>
      </c>
      <c r="J8" s="283">
        <f t="shared" si="1"/>
        <v>0</v>
      </c>
      <c r="K8" s="283">
        <f t="shared" si="1"/>
        <v>45.2</v>
      </c>
      <c r="L8" s="283">
        <f t="shared" ref="L8" si="2">L9+L11+L16+L18</f>
        <v>60338.323922971918</v>
      </c>
      <c r="M8" s="283">
        <f t="shared" ref="M8" si="3">M9+M11+M16+M18</f>
        <v>19064.018828935314</v>
      </c>
      <c r="N8" s="283">
        <f t="shared" ref="N8" si="4">N9+N11+N16+N18</f>
        <v>41274.305094036616</v>
      </c>
      <c r="P8" s="288"/>
      <c r="Q8" s="288"/>
      <c r="R8" s="290">
        <v>60809.039229838803</v>
      </c>
      <c r="T8" s="288" t="s">
        <v>106</v>
      </c>
      <c r="U8" s="539">
        <v>64005.116263263619</v>
      </c>
      <c r="V8" s="290"/>
    </row>
    <row r="9" spans="1:24" s="18" customFormat="1" ht="19.5" customHeight="1">
      <c r="A9" s="284">
        <v>205</v>
      </c>
      <c r="B9" s="242" t="s">
        <v>107</v>
      </c>
      <c r="C9" s="285"/>
      <c r="D9" s="244" t="s">
        <v>94</v>
      </c>
      <c r="E9" s="96" t="s">
        <v>108</v>
      </c>
      <c r="F9" s="283">
        <f t="shared" ref="F9:F19" si="5">G9+L9</f>
        <v>465.53244447947242</v>
      </c>
      <c r="G9" s="283">
        <f>H9+I9+J9+K9</f>
        <v>18.7</v>
      </c>
      <c r="H9" s="283">
        <f>H10</f>
        <v>15.2</v>
      </c>
      <c r="I9" s="283">
        <f t="shared" ref="I9:K9" si="6">I10</f>
        <v>0</v>
      </c>
      <c r="J9" s="283">
        <f t="shared" si="6"/>
        <v>0</v>
      </c>
      <c r="K9" s="283">
        <f t="shared" si="6"/>
        <v>3.5</v>
      </c>
      <c r="L9" s="283">
        <f t="shared" ref="L9" si="7">L10</f>
        <v>446.83244447947243</v>
      </c>
      <c r="M9" s="283">
        <f t="shared" ref="M9" si="8">M10</f>
        <v>169.68244447947245</v>
      </c>
      <c r="N9" s="283">
        <f t="shared" ref="N9" si="9">N10</f>
        <v>277.14999999999998</v>
      </c>
      <c r="P9" s="288"/>
      <c r="Q9" s="288"/>
      <c r="R9" s="290"/>
      <c r="T9" s="288" t="s">
        <v>108</v>
      </c>
      <c r="U9" s="539">
        <v>584.30814826490825</v>
      </c>
      <c r="V9" s="290"/>
    </row>
    <row r="10" spans="1:24" s="603" customFormat="1" ht="19.5" customHeight="1">
      <c r="A10" s="599">
        <v>205</v>
      </c>
      <c r="B10" s="600" t="s">
        <v>109</v>
      </c>
      <c r="C10" s="601" t="s">
        <v>109</v>
      </c>
      <c r="D10" s="594" t="s">
        <v>94</v>
      </c>
      <c r="E10" s="594" t="s">
        <v>110</v>
      </c>
      <c r="F10" s="602">
        <f t="shared" si="5"/>
        <v>465.53244447947242</v>
      </c>
      <c r="G10" s="602">
        <f t="shared" ref="G10:G19" si="10">H10+I10+J10+K10</f>
        <v>18.7</v>
      </c>
      <c r="H10" s="594">
        <v>15.2</v>
      </c>
      <c r="I10" s="594"/>
      <c r="J10" s="594"/>
      <c r="K10" s="594">
        <v>3.5</v>
      </c>
      <c r="L10" s="602">
        <f t="shared" ref="L10:L19" si="11">M10+N10</f>
        <v>446.83244447947243</v>
      </c>
      <c r="M10" s="594">
        <v>169.68244447947245</v>
      </c>
      <c r="N10" s="594">
        <v>277.14999999999998</v>
      </c>
      <c r="P10" s="604">
        <f>M10/$M$8</f>
        <v>8.900664964825198E-3</v>
      </c>
      <c r="Q10" s="605"/>
      <c r="R10" s="606">
        <f>$R$8*P10</f>
        <v>541.24088501770723</v>
      </c>
      <c r="T10" s="605" t="s">
        <v>110</v>
      </c>
      <c r="U10" s="607">
        <v>584.30814826490825</v>
      </c>
      <c r="V10" s="608">
        <f>U10-F10</f>
        <v>118.77570378543584</v>
      </c>
      <c r="W10" s="608">
        <f>V10*0.3</f>
        <v>35.63271113563075</v>
      </c>
      <c r="X10" s="608">
        <f>V10*0.7</f>
        <v>83.14299264980508</v>
      </c>
    </row>
    <row r="11" spans="1:24" s="18" customFormat="1" ht="19.5" customHeight="1">
      <c r="A11" s="284">
        <v>205</v>
      </c>
      <c r="B11" s="242" t="s">
        <v>109</v>
      </c>
      <c r="C11" s="285"/>
      <c r="D11" s="244" t="s">
        <v>94</v>
      </c>
      <c r="E11" s="96" t="s">
        <v>111</v>
      </c>
      <c r="F11" s="283">
        <f t="shared" si="5"/>
        <v>53357.517669887631</v>
      </c>
      <c r="G11" s="283">
        <f>H11+I11+J11+K11</f>
        <v>432</v>
      </c>
      <c r="H11" s="283">
        <f>H12+H13+H14+H15</f>
        <v>398</v>
      </c>
      <c r="I11" s="283">
        <f t="shared" ref="I11:K11" si="12">I12+I13+I14+I15</f>
        <v>0</v>
      </c>
      <c r="J11" s="283">
        <f t="shared" si="12"/>
        <v>0</v>
      </c>
      <c r="K11" s="283">
        <f t="shared" si="12"/>
        <v>34</v>
      </c>
      <c r="L11" s="283">
        <f t="shared" ref="L11" si="13">L12+L13+L14+L15</f>
        <v>52925.517669887631</v>
      </c>
      <c r="M11" s="283">
        <f t="shared" ref="M11" si="14">M12+M13+M14+M15</f>
        <v>16252.826583719834</v>
      </c>
      <c r="N11" s="283">
        <f t="shared" ref="N11" si="15">N12+N13+N14+N15</f>
        <v>36672.691086167804</v>
      </c>
      <c r="P11" s="289">
        <f t="shared" ref="P11:P19" si="16">M11/$M$8</f>
        <v>0.85253936903646677</v>
      </c>
      <c r="Q11" s="288"/>
      <c r="R11" s="291">
        <f t="shared" ref="R11:R19" si="17">$R$8*P11</f>
        <v>51842.09993672053</v>
      </c>
      <c r="T11" s="288" t="s">
        <v>111</v>
      </c>
      <c r="U11" s="539">
        <v>54608.088612399435</v>
      </c>
      <c r="V11" s="540">
        <f t="shared" ref="V11:V19" si="18">U11-F11</f>
        <v>1250.5709425118039</v>
      </c>
      <c r="W11" s="540">
        <f t="shared" ref="W11:W19" si="19">V11*0.3</f>
        <v>375.17128275354116</v>
      </c>
      <c r="X11" s="540">
        <f t="shared" ref="X11:X19" si="20">V11*0.7</f>
        <v>875.39965975826271</v>
      </c>
    </row>
    <row r="12" spans="1:24" s="603" customFormat="1" ht="19.5" customHeight="1">
      <c r="A12" s="599">
        <v>205</v>
      </c>
      <c r="B12" s="600" t="s">
        <v>109</v>
      </c>
      <c r="C12" s="601" t="s">
        <v>107</v>
      </c>
      <c r="D12" s="609" t="s">
        <v>94</v>
      </c>
      <c r="E12" s="529" t="s">
        <v>112</v>
      </c>
      <c r="F12" s="602">
        <f>G12+L12</f>
        <v>5336.9390136760476</v>
      </c>
      <c r="G12" s="602">
        <f>H12+I12+J12+K12</f>
        <v>18.2</v>
      </c>
      <c r="H12" s="602">
        <v>15</v>
      </c>
      <c r="I12" s="602"/>
      <c r="J12" s="602"/>
      <c r="K12" s="602">
        <v>3.2</v>
      </c>
      <c r="L12" s="602">
        <f t="shared" si="11"/>
        <v>5318.7390136760478</v>
      </c>
      <c r="M12" s="602">
        <v>1260.0090136760473</v>
      </c>
      <c r="N12" s="610">
        <v>4058.73</v>
      </c>
      <c r="P12" s="611">
        <f t="shared" si="16"/>
        <v>6.6093567415261317E-2</v>
      </c>
      <c r="Q12" s="605"/>
      <c r="R12" s="606">
        <f t="shared" si="17"/>
        <v>4019.0863337946212</v>
      </c>
      <c r="T12" s="605" t="s">
        <v>112</v>
      </c>
      <c r="U12" s="607">
        <v>4218.2300455868244</v>
      </c>
      <c r="V12" s="608">
        <f t="shared" si="18"/>
        <v>-1118.7089680892232</v>
      </c>
      <c r="W12" s="608">
        <f t="shared" si="19"/>
        <v>-335.61269042676696</v>
      </c>
      <c r="X12" s="608">
        <f t="shared" si="20"/>
        <v>-783.09627766245615</v>
      </c>
    </row>
    <row r="13" spans="1:24" s="603" customFormat="1" ht="19.5" customHeight="1">
      <c r="A13" s="599">
        <v>205</v>
      </c>
      <c r="B13" s="600" t="s">
        <v>109</v>
      </c>
      <c r="C13" s="601" t="s">
        <v>109</v>
      </c>
      <c r="D13" s="609" t="s">
        <v>94</v>
      </c>
      <c r="E13" s="529" t="s">
        <v>113</v>
      </c>
      <c r="F13" s="602">
        <f t="shared" si="5"/>
        <v>20401.753316710936</v>
      </c>
      <c r="G13" s="602">
        <f t="shared" si="10"/>
        <v>138.5</v>
      </c>
      <c r="H13" s="602">
        <v>126</v>
      </c>
      <c r="I13" s="602"/>
      <c r="J13" s="602"/>
      <c r="K13" s="602">
        <v>12.5</v>
      </c>
      <c r="L13" s="602">
        <f t="shared" si="11"/>
        <v>20263.253316710936</v>
      </c>
      <c r="M13" s="602">
        <v>7695.0133167109379</v>
      </c>
      <c r="N13" s="610">
        <v>12568.24</v>
      </c>
      <c r="P13" s="611">
        <f t="shared" si="16"/>
        <v>0.40364066914534663</v>
      </c>
      <c r="Q13" s="605"/>
      <c r="R13" s="606">
        <f t="shared" si="17"/>
        <v>24545.001284817768</v>
      </c>
      <c r="T13" s="605" t="s">
        <v>113</v>
      </c>
      <c r="U13" s="607">
        <v>25788.544389036462</v>
      </c>
      <c r="V13" s="608">
        <f t="shared" si="18"/>
        <v>5386.7910723255263</v>
      </c>
      <c r="W13" s="608">
        <f t="shared" si="19"/>
        <v>1616.0373216976579</v>
      </c>
      <c r="X13" s="608">
        <f t="shared" si="20"/>
        <v>3770.7537506278682</v>
      </c>
    </row>
    <row r="14" spans="1:24" s="603" customFormat="1" ht="19.5" customHeight="1">
      <c r="A14" s="599">
        <v>205</v>
      </c>
      <c r="B14" s="600" t="s">
        <v>109</v>
      </c>
      <c r="C14" s="601" t="s">
        <v>114</v>
      </c>
      <c r="D14" s="609" t="s">
        <v>94</v>
      </c>
      <c r="E14" s="529" t="s">
        <v>115</v>
      </c>
      <c r="F14" s="602">
        <f t="shared" si="5"/>
        <v>17591.634200148117</v>
      </c>
      <c r="G14" s="602">
        <f t="shared" si="10"/>
        <v>249.8</v>
      </c>
      <c r="H14" s="602">
        <v>234</v>
      </c>
      <c r="I14" s="602"/>
      <c r="J14" s="602"/>
      <c r="K14" s="602">
        <v>15.8</v>
      </c>
      <c r="L14" s="602">
        <f t="shared" si="11"/>
        <v>17341.834200148118</v>
      </c>
      <c r="M14" s="602">
        <v>4610.8231139803165</v>
      </c>
      <c r="N14" s="610">
        <v>12731.0110861678</v>
      </c>
      <c r="P14" s="611">
        <f t="shared" si="16"/>
        <v>0.24185997482241375</v>
      </c>
      <c r="Q14" s="605"/>
      <c r="R14" s="606">
        <f t="shared" si="17"/>
        <v>14707.272697103983</v>
      </c>
      <c r="T14" s="605" t="s">
        <v>115</v>
      </c>
      <c r="U14" s="607">
        <v>15619.210379934388</v>
      </c>
      <c r="V14" s="608">
        <f t="shared" si="18"/>
        <v>-1972.4238202137294</v>
      </c>
      <c r="W14" s="608">
        <f t="shared" si="19"/>
        <v>-591.72714606411876</v>
      </c>
      <c r="X14" s="608">
        <f t="shared" si="20"/>
        <v>-1380.6966741496105</v>
      </c>
    </row>
    <row r="15" spans="1:24" s="603" customFormat="1" ht="19.5" customHeight="1">
      <c r="A15" s="599">
        <v>205</v>
      </c>
      <c r="B15" s="599" t="s">
        <v>109</v>
      </c>
      <c r="C15" s="599" t="s">
        <v>116</v>
      </c>
      <c r="D15" s="599" t="s">
        <v>94</v>
      </c>
      <c r="E15" s="529" t="s">
        <v>117</v>
      </c>
      <c r="F15" s="602">
        <f t="shared" si="5"/>
        <v>10027.19113935253</v>
      </c>
      <c r="G15" s="602">
        <f t="shared" si="10"/>
        <v>25.5</v>
      </c>
      <c r="H15" s="602">
        <v>23</v>
      </c>
      <c r="I15" s="602"/>
      <c r="J15" s="602"/>
      <c r="K15" s="602">
        <v>2.5</v>
      </c>
      <c r="L15" s="602">
        <f t="shared" si="11"/>
        <v>10001.69113935253</v>
      </c>
      <c r="M15" s="602">
        <v>2686.9811393525301</v>
      </c>
      <c r="N15" s="610">
        <v>7314.71</v>
      </c>
      <c r="P15" s="611">
        <f t="shared" si="16"/>
        <v>0.14094515765344492</v>
      </c>
      <c r="Q15" s="605"/>
      <c r="R15" s="606">
        <f t="shared" si="17"/>
        <v>8570.7396210041479</v>
      </c>
      <c r="T15" s="605" t="s">
        <v>117</v>
      </c>
      <c r="U15" s="607">
        <v>8982.103797841768</v>
      </c>
      <c r="V15" s="608">
        <f t="shared" si="18"/>
        <v>-1045.0873415107617</v>
      </c>
      <c r="W15" s="608">
        <f t="shared" si="19"/>
        <v>-313.52620245322851</v>
      </c>
      <c r="X15" s="608">
        <f t="shared" si="20"/>
        <v>-731.56113905753318</v>
      </c>
    </row>
    <row r="16" spans="1:24" s="18" customFormat="1" ht="19.5" customHeight="1">
      <c r="A16" s="284" t="s">
        <v>105</v>
      </c>
      <c r="B16" s="284" t="s">
        <v>114</v>
      </c>
      <c r="C16" s="284"/>
      <c r="D16" s="284" t="s">
        <v>94</v>
      </c>
      <c r="E16" s="96" t="s">
        <v>118</v>
      </c>
      <c r="F16" s="283">
        <f t="shared" si="5"/>
        <v>5971.8638086048177</v>
      </c>
      <c r="G16" s="283">
        <f>G17</f>
        <v>3.5</v>
      </c>
      <c r="H16" s="283">
        <f t="shared" ref="H16:K16" si="21">H17</f>
        <v>0</v>
      </c>
      <c r="I16" s="283">
        <f t="shared" si="21"/>
        <v>0</v>
      </c>
      <c r="J16" s="283">
        <f t="shared" si="21"/>
        <v>0</v>
      </c>
      <c r="K16" s="283">
        <f t="shared" si="21"/>
        <v>3.5</v>
      </c>
      <c r="L16" s="283">
        <f t="shared" ref="L16" si="22">L17</f>
        <v>5968.3638086048177</v>
      </c>
      <c r="M16" s="283">
        <f t="shared" ref="M16" si="23">M17</f>
        <v>2262.6698007360083</v>
      </c>
      <c r="N16" s="283">
        <f t="shared" ref="N16" si="24">N17</f>
        <v>3705.6940078688099</v>
      </c>
      <c r="P16" s="289">
        <f t="shared" si="16"/>
        <v>0.11868797555433246</v>
      </c>
      <c r="Q16" s="288"/>
      <c r="R16" s="291">
        <f t="shared" si="17"/>
        <v>7217.3017615935514</v>
      </c>
      <c r="T16" s="288" t="s">
        <v>118</v>
      </c>
      <c r="U16" s="539">
        <v>7545.7326691200278</v>
      </c>
      <c r="V16" s="540">
        <f t="shared" si="18"/>
        <v>1573.8688605152101</v>
      </c>
      <c r="W16" s="540">
        <f t="shared" si="19"/>
        <v>472.16065815456301</v>
      </c>
      <c r="X16" s="540">
        <f t="shared" si="20"/>
        <v>1101.708202360647</v>
      </c>
    </row>
    <row r="17" spans="1:24" s="603" customFormat="1" ht="19.5" customHeight="1">
      <c r="A17" s="599" t="s">
        <v>105</v>
      </c>
      <c r="B17" s="599" t="s">
        <v>114</v>
      </c>
      <c r="C17" s="599" t="s">
        <v>109</v>
      </c>
      <c r="D17" s="599" t="s">
        <v>94</v>
      </c>
      <c r="E17" s="529" t="s">
        <v>119</v>
      </c>
      <c r="F17" s="602">
        <f t="shared" si="5"/>
        <v>5971.8638086048177</v>
      </c>
      <c r="G17" s="602">
        <f t="shared" si="10"/>
        <v>3.5</v>
      </c>
      <c r="H17" s="602"/>
      <c r="I17" s="602"/>
      <c r="J17" s="602"/>
      <c r="K17" s="602">
        <v>3.5</v>
      </c>
      <c r="L17" s="602">
        <f t="shared" si="11"/>
        <v>5968.3638086048177</v>
      </c>
      <c r="M17" s="602">
        <v>2262.6698007360083</v>
      </c>
      <c r="N17" s="610">
        <v>3705.6940078688099</v>
      </c>
      <c r="P17" s="612">
        <f t="shared" si="16"/>
        <v>0.11868797555433246</v>
      </c>
      <c r="Q17" s="605"/>
      <c r="R17" s="606">
        <f t="shared" si="17"/>
        <v>7217.3017615935514</v>
      </c>
      <c r="T17" s="605" t="s">
        <v>119</v>
      </c>
      <c r="U17" s="607">
        <v>7545.7326691200278</v>
      </c>
      <c r="V17" s="608">
        <f t="shared" si="18"/>
        <v>1573.8688605152101</v>
      </c>
      <c r="W17" s="608">
        <f t="shared" si="19"/>
        <v>472.16065815456301</v>
      </c>
      <c r="X17" s="608">
        <f t="shared" si="20"/>
        <v>1101.708202360647</v>
      </c>
    </row>
    <row r="18" spans="1:24" s="18" customFormat="1" ht="19.5" customHeight="1">
      <c r="A18" s="284" t="s">
        <v>105</v>
      </c>
      <c r="B18" s="284" t="s">
        <v>120</v>
      </c>
      <c r="C18" s="284"/>
      <c r="D18" s="284" t="s">
        <v>94</v>
      </c>
      <c r="E18" s="96" t="s">
        <v>121</v>
      </c>
      <c r="F18" s="283">
        <f>G18+L18</f>
        <v>1001.81</v>
      </c>
      <c r="G18" s="283">
        <f>G19</f>
        <v>4.2</v>
      </c>
      <c r="H18" s="283">
        <f t="shared" ref="H18:K18" si="25">H19</f>
        <v>0</v>
      </c>
      <c r="I18" s="283">
        <f t="shared" si="25"/>
        <v>0</v>
      </c>
      <c r="J18" s="283">
        <f t="shared" si="25"/>
        <v>0</v>
      </c>
      <c r="K18" s="283">
        <f t="shared" si="25"/>
        <v>4.2</v>
      </c>
      <c r="L18" s="283">
        <f t="shared" ref="L18" si="26">L19</f>
        <v>997.6099999999999</v>
      </c>
      <c r="M18" s="283">
        <f t="shared" ref="M18" si="27">M19</f>
        <v>378.84</v>
      </c>
      <c r="N18" s="283">
        <f t="shared" ref="N18" si="28">N19</f>
        <v>618.77</v>
      </c>
      <c r="P18" s="289">
        <f t="shared" si="16"/>
        <v>1.9871990444375646E-2</v>
      </c>
      <c r="Q18" s="288"/>
      <c r="R18" s="291">
        <f t="shared" si="17"/>
        <v>1208.3966465070205</v>
      </c>
      <c r="T18" s="288" t="s">
        <v>121</v>
      </c>
      <c r="U18" s="539">
        <v>1266.9868334792413</v>
      </c>
      <c r="V18" s="540">
        <f t="shared" si="18"/>
        <v>265.1768334792414</v>
      </c>
      <c r="W18" s="540">
        <f t="shared" si="19"/>
        <v>79.553050043772416</v>
      </c>
      <c r="X18" s="540">
        <f t="shared" si="20"/>
        <v>185.62378343546897</v>
      </c>
    </row>
    <row r="19" spans="1:24" s="603" customFormat="1" ht="19.5" customHeight="1">
      <c r="A19" s="599" t="s">
        <v>105</v>
      </c>
      <c r="B19" s="599" t="s">
        <v>120</v>
      </c>
      <c r="C19" s="599" t="s">
        <v>107</v>
      </c>
      <c r="D19" s="599" t="s">
        <v>94</v>
      </c>
      <c r="E19" s="529" t="s">
        <v>122</v>
      </c>
      <c r="F19" s="602">
        <f t="shared" si="5"/>
        <v>1001.81</v>
      </c>
      <c r="G19" s="602">
        <f t="shared" si="10"/>
        <v>4.2</v>
      </c>
      <c r="H19" s="602"/>
      <c r="I19" s="602"/>
      <c r="J19" s="602"/>
      <c r="K19" s="602">
        <v>4.2</v>
      </c>
      <c r="L19" s="602">
        <f t="shared" si="11"/>
        <v>997.6099999999999</v>
      </c>
      <c r="M19" s="602">
        <v>378.84</v>
      </c>
      <c r="N19" s="610">
        <v>618.77</v>
      </c>
      <c r="P19" s="612">
        <f t="shared" si="16"/>
        <v>1.9871990444375646E-2</v>
      </c>
      <c r="Q19" s="605"/>
      <c r="R19" s="606">
        <f t="shared" si="17"/>
        <v>1208.3966465070205</v>
      </c>
      <c r="T19" s="605" t="s">
        <v>122</v>
      </c>
      <c r="U19" s="607">
        <v>1266.9868334792413</v>
      </c>
      <c r="V19" s="608">
        <f t="shared" si="18"/>
        <v>265.1768334792414</v>
      </c>
      <c r="W19" s="608">
        <f t="shared" si="19"/>
        <v>79.553050043772416</v>
      </c>
      <c r="X19" s="608">
        <f t="shared" si="20"/>
        <v>185.62378343546897</v>
      </c>
    </row>
    <row r="22" spans="1:24">
      <c r="F22" s="75"/>
      <c r="G22" s="75"/>
      <c r="H22" s="75"/>
      <c r="I22" s="75"/>
      <c r="J22" s="75"/>
      <c r="K22" s="75"/>
      <c r="L22" s="75"/>
      <c r="M22" s="75"/>
    </row>
    <row r="23" spans="1:24">
      <c r="F23" s="75"/>
      <c r="G23" s="75"/>
      <c r="H23" s="75"/>
      <c r="I23" s="75"/>
      <c r="J23" s="75"/>
      <c r="K23" s="75"/>
      <c r="L23" s="75"/>
      <c r="M23" s="75"/>
    </row>
    <row r="24" spans="1:24">
      <c r="F24" s="75"/>
      <c r="G24" s="75"/>
      <c r="H24" s="75"/>
      <c r="I24" s="75"/>
      <c r="J24" s="75"/>
      <c r="K24" s="75"/>
      <c r="L24" s="75"/>
      <c r="M24" s="75"/>
    </row>
    <row r="25" spans="1:24">
      <c r="F25" s="75"/>
      <c r="G25" s="75"/>
      <c r="H25" s="75"/>
      <c r="I25" s="75"/>
      <c r="J25" s="75"/>
      <c r="K25" s="75"/>
      <c r="L25" s="75"/>
      <c r="M25" s="75"/>
    </row>
    <row r="26" spans="1:24">
      <c r="F26" s="75"/>
      <c r="G26" s="75"/>
      <c r="H26" s="75"/>
      <c r="I26" s="75"/>
      <c r="J26" s="75"/>
      <c r="K26" s="75"/>
      <c r="L26" s="75"/>
      <c r="M26" s="75"/>
    </row>
    <row r="27" spans="1:24">
      <c r="F27" s="75"/>
      <c r="G27" s="75"/>
      <c r="H27" s="75"/>
      <c r="I27" s="75"/>
      <c r="J27" s="75"/>
      <c r="K27" s="75"/>
      <c r="L27" s="75"/>
      <c r="M27" s="75"/>
    </row>
    <row r="28" spans="1:24">
      <c r="F28" s="75"/>
      <c r="G28" s="75"/>
      <c r="H28" s="75"/>
      <c r="I28" s="75"/>
      <c r="J28" s="75"/>
      <c r="K28" s="75"/>
      <c r="L28" s="75"/>
      <c r="M28" s="75"/>
    </row>
    <row r="29" spans="1:24">
      <c r="F29" s="75"/>
      <c r="G29" s="75"/>
      <c r="H29" s="75"/>
      <c r="I29" s="75"/>
      <c r="J29" s="75"/>
      <c r="K29" s="75"/>
      <c r="L29" s="75"/>
      <c r="M29" s="75"/>
    </row>
  </sheetData>
  <sheetProtection formatCells="0" formatColumns="0" formatRows="0"/>
  <mergeCells count="20">
    <mergeCell ref="A2:N2"/>
    <mergeCell ref="M3:N3"/>
    <mergeCell ref="A4:C4"/>
    <mergeCell ref="G4:K4"/>
    <mergeCell ref="L4:N4"/>
    <mergeCell ref="E4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A7:C7"/>
    <mergeCell ref="A5:A6"/>
    <mergeCell ref="B5:B6"/>
    <mergeCell ref="C5:C6"/>
    <mergeCell ref="D4:D6"/>
  </mergeCells>
  <phoneticPr fontId="36" type="noConversion"/>
  <printOptions horizontalCentered="1"/>
  <pageMargins left="0.74803149606299202" right="0.74803149606299202" top="0.78740157480314998" bottom="0.78740157480314998" header="0.39370078740157499" footer="0.39370078740157499"/>
  <pageSetup paperSize="9" scale="82" orientation="landscape" horizontalDpi="1200" verticalDpi="1200" r:id="rId1"/>
  <headerFooter scaleWithDoc="0" alignWithMargins="0">
    <oddFooter>&amp;C第 &amp;P 页，共 &amp;N 页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>
  <sheetPr>
    <tabColor rgb="FFFF0000"/>
  </sheetPr>
  <dimension ref="A1:AB56"/>
  <sheetViews>
    <sheetView showGridLines="0" showZeros="0" topLeftCell="E1" zoomScaleNormal="100" workbookViewId="0">
      <pane xSplit="7" ySplit="7" topLeftCell="L8" activePane="bottomRight" state="frozen"/>
      <selection pane="topRight"/>
      <selection pane="bottomLeft"/>
      <selection pane="bottomRight" activeCell="S8" sqref="S8"/>
    </sheetView>
  </sheetViews>
  <sheetFormatPr defaultColWidth="6.75" defaultRowHeight="23.1" customHeight="1"/>
  <cols>
    <col min="1" max="3" width="4" style="259" hidden="1" customWidth="1"/>
    <col min="4" max="4" width="6.25" style="259" hidden="1" customWidth="1"/>
    <col min="5" max="5" width="16.625" style="259" customWidth="1"/>
    <col min="6" max="6" width="13" style="259" customWidth="1"/>
    <col min="7" max="7" width="14.375" style="259" hidden="1" customWidth="1"/>
    <col min="8" max="8" width="10.875" style="259" customWidth="1"/>
    <col min="9" max="12" width="11.75" style="259" customWidth="1"/>
    <col min="13" max="14" width="10.875" style="259" customWidth="1"/>
    <col min="15" max="15" width="10.875" style="259" hidden="1" customWidth="1"/>
    <col min="16" max="16" width="11.625" style="259" customWidth="1"/>
    <col min="17" max="17" width="10.875" style="259" customWidth="1"/>
    <col min="18" max="18" width="13.125" style="259" customWidth="1"/>
    <col min="19" max="19" width="10" style="259" customWidth="1"/>
    <col min="20" max="20" width="11.75" style="259" customWidth="1"/>
    <col min="21" max="21" width="10.375" style="259" customWidth="1"/>
    <col min="22" max="23" width="10.875" style="259" hidden="1" customWidth="1"/>
    <col min="24" max="24" width="10.875" style="259" customWidth="1"/>
    <col min="25" max="25" width="13.375" style="259" hidden="1" customWidth="1"/>
    <col min="26" max="26" width="10" style="259" customWidth="1"/>
    <col min="27" max="27" width="10.875" style="259" customWidth="1"/>
    <col min="28" max="16384" width="6.75" style="259"/>
  </cols>
  <sheetData>
    <row r="1" spans="1:27" ht="23.1" customHeight="1">
      <c r="A1" s="260"/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0"/>
      <c r="U1" s="260"/>
      <c r="V1" s="260"/>
      <c r="W1" s="260"/>
      <c r="X1" s="260"/>
      <c r="Y1" s="806" t="s">
        <v>278</v>
      </c>
      <c r="Z1" s="806"/>
      <c r="AA1" s="806"/>
    </row>
    <row r="2" spans="1:27" ht="23.1" customHeight="1">
      <c r="A2" s="807" t="s">
        <v>279</v>
      </c>
      <c r="B2" s="807"/>
      <c r="C2" s="807"/>
      <c r="D2" s="807"/>
      <c r="E2" s="807"/>
      <c r="F2" s="807"/>
      <c r="G2" s="807"/>
      <c r="H2" s="807"/>
      <c r="I2" s="807"/>
      <c r="J2" s="807"/>
      <c r="K2" s="807"/>
      <c r="L2" s="807"/>
      <c r="M2" s="807"/>
      <c r="N2" s="807"/>
      <c r="O2" s="807"/>
      <c r="P2" s="807"/>
      <c r="Q2" s="807"/>
      <c r="R2" s="807"/>
      <c r="S2" s="807"/>
      <c r="T2" s="807"/>
      <c r="U2" s="807"/>
      <c r="V2" s="807"/>
      <c r="W2" s="807"/>
      <c r="X2" s="807"/>
      <c r="Y2" s="807"/>
      <c r="Z2" s="807"/>
      <c r="AA2" s="807"/>
    </row>
    <row r="3" spans="1:27" ht="23.1" customHeight="1">
      <c r="A3" s="808" t="s">
        <v>125</v>
      </c>
      <c r="B3" s="808"/>
      <c r="C3" s="808"/>
      <c r="D3" s="808"/>
      <c r="E3" s="808"/>
      <c r="F3" s="262"/>
      <c r="G3" s="262"/>
      <c r="H3" s="262"/>
      <c r="I3" s="262"/>
      <c r="J3" s="262"/>
      <c r="K3" s="262"/>
      <c r="L3" s="262"/>
      <c r="M3" s="262"/>
      <c r="N3" s="262"/>
      <c r="O3" s="262"/>
      <c r="P3" s="262"/>
      <c r="Q3" s="262"/>
      <c r="R3" s="262"/>
      <c r="S3" s="262"/>
      <c r="T3" s="260"/>
      <c r="U3" s="260"/>
      <c r="V3" s="260"/>
      <c r="W3" s="260"/>
      <c r="X3" s="260"/>
      <c r="Y3" s="809" t="s">
        <v>78</v>
      </c>
      <c r="Z3" s="809"/>
      <c r="AA3" s="809"/>
    </row>
    <row r="4" spans="1:27" ht="23.1" customHeight="1">
      <c r="A4" s="810" t="s">
        <v>98</v>
      </c>
      <c r="B4" s="810"/>
      <c r="C4" s="810"/>
      <c r="D4" s="802" t="s">
        <v>79</v>
      </c>
      <c r="E4" s="802" t="s">
        <v>99</v>
      </c>
      <c r="F4" s="802" t="s">
        <v>197</v>
      </c>
      <c r="G4" s="264"/>
      <c r="H4" s="802" t="s">
        <v>198</v>
      </c>
      <c r="I4" s="802" t="s">
        <v>199</v>
      </c>
      <c r="J4" s="802" t="s">
        <v>200</v>
      </c>
      <c r="K4" s="802" t="s">
        <v>201</v>
      </c>
      <c r="L4" s="802" t="s">
        <v>202</v>
      </c>
      <c r="M4" s="802" t="s">
        <v>203</v>
      </c>
      <c r="N4" s="802" t="s">
        <v>204</v>
      </c>
      <c r="O4" s="802" t="s">
        <v>205</v>
      </c>
      <c r="P4" s="802" t="s">
        <v>206</v>
      </c>
      <c r="Q4" s="802" t="s">
        <v>207</v>
      </c>
      <c r="R4" s="802" t="s">
        <v>208</v>
      </c>
      <c r="S4" s="799" t="s">
        <v>209</v>
      </c>
      <c r="T4" s="799" t="s">
        <v>210</v>
      </c>
      <c r="U4" s="799" t="s">
        <v>211</v>
      </c>
      <c r="V4" s="799" t="s">
        <v>212</v>
      </c>
      <c r="W4" s="799" t="s">
        <v>213</v>
      </c>
      <c r="X4" s="799" t="s">
        <v>214</v>
      </c>
      <c r="Y4" s="799" t="s">
        <v>215</v>
      </c>
      <c r="Z4" s="799" t="s">
        <v>216</v>
      </c>
      <c r="AA4" s="799" t="s">
        <v>217</v>
      </c>
    </row>
    <row r="5" spans="1:27" ht="23.1" customHeight="1">
      <c r="A5" s="802" t="s">
        <v>101</v>
      </c>
      <c r="B5" s="802" t="s">
        <v>102</v>
      </c>
      <c r="C5" s="802" t="s">
        <v>103</v>
      </c>
      <c r="D5" s="802"/>
      <c r="E5" s="802"/>
      <c r="F5" s="802"/>
      <c r="G5" s="264"/>
      <c r="H5" s="802"/>
      <c r="I5" s="802"/>
      <c r="J5" s="802"/>
      <c r="K5" s="802"/>
      <c r="L5" s="802"/>
      <c r="M5" s="802"/>
      <c r="N5" s="802"/>
      <c r="O5" s="802"/>
      <c r="P5" s="802"/>
      <c r="Q5" s="802"/>
      <c r="R5" s="802"/>
      <c r="S5" s="800"/>
      <c r="T5" s="800"/>
      <c r="U5" s="800"/>
      <c r="V5" s="800"/>
      <c r="W5" s="800"/>
      <c r="X5" s="800"/>
      <c r="Y5" s="800"/>
      <c r="Z5" s="800"/>
      <c r="AA5" s="800"/>
    </row>
    <row r="6" spans="1:27" ht="35.25" customHeight="1">
      <c r="A6" s="802"/>
      <c r="B6" s="802"/>
      <c r="C6" s="802"/>
      <c r="D6" s="802"/>
      <c r="E6" s="802"/>
      <c r="F6" s="802"/>
      <c r="G6" s="264"/>
      <c r="H6" s="802"/>
      <c r="I6" s="802"/>
      <c r="J6" s="802"/>
      <c r="K6" s="802"/>
      <c r="L6" s="802"/>
      <c r="M6" s="802"/>
      <c r="N6" s="802"/>
      <c r="O6" s="802"/>
      <c r="P6" s="802"/>
      <c r="Q6" s="802"/>
      <c r="R6" s="802"/>
      <c r="S6" s="801"/>
      <c r="T6" s="801"/>
      <c r="U6" s="801"/>
      <c r="V6" s="801"/>
      <c r="W6" s="801"/>
      <c r="X6" s="801"/>
      <c r="Y6" s="801"/>
      <c r="Z6" s="801"/>
      <c r="AA6" s="801"/>
    </row>
    <row r="7" spans="1:27" ht="36" customHeight="1">
      <c r="A7" s="263" t="s">
        <v>93</v>
      </c>
      <c r="B7" s="263" t="s">
        <v>93</v>
      </c>
      <c r="C7" s="263" t="s">
        <v>93</v>
      </c>
      <c r="D7" s="263" t="s">
        <v>93</v>
      </c>
      <c r="E7" s="263" t="s">
        <v>93</v>
      </c>
      <c r="F7" s="263">
        <v>1</v>
      </c>
      <c r="G7" s="263"/>
      <c r="H7" s="263">
        <v>2</v>
      </c>
      <c r="I7" s="263">
        <v>3</v>
      </c>
      <c r="J7" s="263">
        <v>4</v>
      </c>
      <c r="K7" s="263">
        <v>5</v>
      </c>
      <c r="L7" s="263">
        <v>6</v>
      </c>
      <c r="M7" s="263">
        <v>7</v>
      </c>
      <c r="N7" s="263">
        <v>8</v>
      </c>
      <c r="O7" s="263">
        <v>9</v>
      </c>
      <c r="P7" s="263">
        <v>10</v>
      </c>
      <c r="Q7" s="263">
        <v>11</v>
      </c>
      <c r="R7" s="263">
        <v>12</v>
      </c>
      <c r="S7" s="263">
        <v>13</v>
      </c>
      <c r="T7" s="263">
        <v>14</v>
      </c>
      <c r="U7" s="263">
        <v>15</v>
      </c>
      <c r="V7" s="263">
        <v>16</v>
      </c>
      <c r="W7" s="263">
        <v>17</v>
      </c>
      <c r="X7" s="263">
        <v>18</v>
      </c>
      <c r="Y7" s="263">
        <v>19</v>
      </c>
      <c r="Z7" s="263">
        <v>20</v>
      </c>
      <c r="AA7" s="263">
        <v>21</v>
      </c>
    </row>
    <row r="8" spans="1:27" s="257" customFormat="1" ht="34.5" customHeight="1">
      <c r="A8" s="803" t="s">
        <v>81</v>
      </c>
      <c r="B8" s="804"/>
      <c r="C8" s="805"/>
      <c r="D8" s="117" t="s">
        <v>94</v>
      </c>
      <c r="E8" s="67" t="s">
        <v>104</v>
      </c>
      <c r="F8" s="265">
        <f>F9</f>
        <v>11831.644412401703</v>
      </c>
      <c r="G8" s="265"/>
      <c r="H8" s="265">
        <f t="shared" ref="H8:AA8" si="0">H9</f>
        <v>1002.4200000000001</v>
      </c>
      <c r="I8" s="265">
        <f t="shared" si="0"/>
        <v>708.58000000000015</v>
      </c>
      <c r="J8" s="265">
        <f t="shared" si="0"/>
        <v>528.57276758881028</v>
      </c>
      <c r="K8" s="265">
        <f t="shared" si="0"/>
        <v>927.10228891570239</v>
      </c>
      <c r="L8" s="265">
        <f t="shared" si="0"/>
        <v>195.57767951519884</v>
      </c>
      <c r="M8" s="265">
        <f t="shared" si="0"/>
        <v>929.52133121116572</v>
      </c>
      <c r="N8" s="265">
        <f t="shared" si="0"/>
        <v>319.47850355744481</v>
      </c>
      <c r="O8" s="265"/>
      <c r="P8" s="265">
        <f>P9</f>
        <v>3182.8230110886452</v>
      </c>
      <c r="Q8" s="265">
        <f>Q9</f>
        <v>276.38152375994622</v>
      </c>
      <c r="R8" s="265">
        <f t="shared" si="0"/>
        <v>1227.6718203933319</v>
      </c>
      <c r="S8" s="265">
        <f t="shared" si="0"/>
        <v>82.755753732923068</v>
      </c>
      <c r="T8" s="265">
        <f t="shared" si="0"/>
        <v>1121.7640649304394</v>
      </c>
      <c r="U8" s="265">
        <f t="shared" si="0"/>
        <v>43.522503202479854</v>
      </c>
      <c r="V8" s="265"/>
      <c r="W8" s="265"/>
      <c r="X8" s="265">
        <f t="shared" si="0"/>
        <v>492.34225141730047</v>
      </c>
      <c r="Y8" s="265"/>
      <c r="Z8" s="265">
        <f t="shared" si="0"/>
        <v>184.05345771466168</v>
      </c>
      <c r="AA8" s="265">
        <f t="shared" si="0"/>
        <v>609.07745537365224</v>
      </c>
    </row>
    <row r="9" spans="1:27" s="258" customFormat="1" ht="20.25" customHeight="1">
      <c r="A9" s="266">
        <v>205</v>
      </c>
      <c r="B9" s="267"/>
      <c r="C9" s="268"/>
      <c r="D9" s="269"/>
      <c r="E9" s="270" t="s">
        <v>106</v>
      </c>
      <c r="F9" s="265">
        <f>F10+F12+F17+F19</f>
        <v>11831.644412401703</v>
      </c>
      <c r="G9" s="265"/>
      <c r="H9" s="265">
        <f t="shared" ref="H9:AA9" si="1">H10+H12+H17+H19</f>
        <v>1002.4200000000001</v>
      </c>
      <c r="I9" s="265">
        <f t="shared" si="1"/>
        <v>708.58000000000015</v>
      </c>
      <c r="J9" s="265">
        <f t="shared" si="1"/>
        <v>528.57276758881028</v>
      </c>
      <c r="K9" s="265">
        <f t="shared" si="1"/>
        <v>927.10228891570239</v>
      </c>
      <c r="L9" s="265">
        <f t="shared" si="1"/>
        <v>195.57767951519884</v>
      </c>
      <c r="M9" s="265">
        <f t="shared" si="1"/>
        <v>929.52133121116572</v>
      </c>
      <c r="N9" s="265">
        <f t="shared" si="1"/>
        <v>319.47850355744481</v>
      </c>
      <c r="O9" s="265"/>
      <c r="P9" s="265">
        <f>P10+P12+P17+P19</f>
        <v>3182.8230110886452</v>
      </c>
      <c r="Q9" s="265">
        <f>Q10+Q12+Q17+Q19</f>
        <v>276.38152375994622</v>
      </c>
      <c r="R9" s="265">
        <f t="shared" si="1"/>
        <v>1227.6718203933319</v>
      </c>
      <c r="S9" s="265">
        <f t="shared" si="1"/>
        <v>82.755753732923068</v>
      </c>
      <c r="T9" s="265">
        <f t="shared" si="1"/>
        <v>1121.7640649304394</v>
      </c>
      <c r="U9" s="265">
        <f t="shared" si="1"/>
        <v>43.522503202479854</v>
      </c>
      <c r="V9" s="265"/>
      <c r="W9" s="265"/>
      <c r="X9" s="265">
        <f t="shared" si="1"/>
        <v>492.34225141730047</v>
      </c>
      <c r="Y9" s="265"/>
      <c r="Z9" s="265">
        <f t="shared" si="1"/>
        <v>184.05345771466168</v>
      </c>
      <c r="AA9" s="265">
        <f t="shared" si="1"/>
        <v>609.07745537365224</v>
      </c>
    </row>
    <row r="10" spans="1:27" s="258" customFormat="1" ht="25.5" customHeight="1">
      <c r="A10" s="266">
        <v>205</v>
      </c>
      <c r="B10" s="267" t="s">
        <v>107</v>
      </c>
      <c r="C10" s="268"/>
      <c r="D10" s="269" t="s">
        <v>94</v>
      </c>
      <c r="E10" s="96" t="s">
        <v>108</v>
      </c>
      <c r="F10" s="265">
        <f>F11</f>
        <v>274.35000000000002</v>
      </c>
      <c r="G10" s="265"/>
      <c r="H10" s="265">
        <f t="shared" ref="H10:AA10" si="2">H11</f>
        <v>24.52</v>
      </c>
      <c r="I10" s="265">
        <f t="shared" si="2"/>
        <v>15.82</v>
      </c>
      <c r="J10" s="265">
        <f t="shared" si="2"/>
        <v>11.85</v>
      </c>
      <c r="K10" s="265">
        <f t="shared" si="2"/>
        <v>21.05</v>
      </c>
      <c r="L10" s="265">
        <f t="shared" si="2"/>
        <v>4.62</v>
      </c>
      <c r="M10" s="265">
        <f t="shared" si="2"/>
        <v>21.05</v>
      </c>
      <c r="N10" s="265">
        <f t="shared" si="2"/>
        <v>7.75</v>
      </c>
      <c r="O10" s="265"/>
      <c r="P10" s="265">
        <f>P11</f>
        <v>75.45</v>
      </c>
      <c r="Q10" s="265">
        <f>Q11</f>
        <v>6.45</v>
      </c>
      <c r="R10" s="265">
        <f>R11</f>
        <v>28.05</v>
      </c>
      <c r="S10" s="265">
        <f t="shared" si="2"/>
        <v>3.42</v>
      </c>
      <c r="T10" s="265">
        <f t="shared" si="2"/>
        <v>25.42</v>
      </c>
      <c r="U10" s="265">
        <f t="shared" si="2"/>
        <v>1.05</v>
      </c>
      <c r="V10" s="265"/>
      <c r="W10" s="265"/>
      <c r="X10" s="265">
        <f t="shared" si="2"/>
        <v>11.65</v>
      </c>
      <c r="Y10" s="265"/>
      <c r="Z10" s="265">
        <f t="shared" si="2"/>
        <v>4.3499999999999996</v>
      </c>
      <c r="AA10" s="265">
        <f t="shared" si="2"/>
        <v>11.85</v>
      </c>
    </row>
    <row r="11" spans="1:27" ht="25.5" customHeight="1">
      <c r="A11" s="271">
        <v>205</v>
      </c>
      <c r="B11" s="272" t="s">
        <v>107</v>
      </c>
      <c r="C11" s="273" t="s">
        <v>109</v>
      </c>
      <c r="D11" s="274" t="s">
        <v>94</v>
      </c>
      <c r="E11" s="275" t="s">
        <v>110</v>
      </c>
      <c r="F11" s="218">
        <f>SUM(H11:AA11)</f>
        <v>274.35000000000002</v>
      </c>
      <c r="G11" s="218"/>
      <c r="H11" s="218">
        <v>24.52</v>
      </c>
      <c r="I11" s="218">
        <v>15.82</v>
      </c>
      <c r="J11" s="218">
        <v>11.85</v>
      </c>
      <c r="K11" s="218">
        <v>21.05</v>
      </c>
      <c r="L11" s="218">
        <v>4.62</v>
      </c>
      <c r="M11" s="218">
        <v>21.05</v>
      </c>
      <c r="N11" s="218">
        <v>7.75</v>
      </c>
      <c r="O11" s="218"/>
      <c r="P11" s="218">
        <v>75.45</v>
      </c>
      <c r="Q11" s="218">
        <v>6.45</v>
      </c>
      <c r="R11" s="218">
        <v>28.05</v>
      </c>
      <c r="S11" s="218">
        <v>3.42</v>
      </c>
      <c r="T11" s="218">
        <v>25.42</v>
      </c>
      <c r="U11" s="218">
        <v>1.05</v>
      </c>
      <c r="V11" s="218"/>
      <c r="W11" s="218"/>
      <c r="X11" s="218">
        <v>11.65</v>
      </c>
      <c r="Y11" s="218"/>
      <c r="Z11" s="218">
        <v>4.3499999999999996</v>
      </c>
      <c r="AA11" s="218">
        <v>11.85</v>
      </c>
    </row>
    <row r="12" spans="1:27" s="258" customFormat="1" ht="25.5" customHeight="1">
      <c r="A12" s="266">
        <v>205</v>
      </c>
      <c r="B12" s="267" t="s">
        <v>109</v>
      </c>
      <c r="C12" s="268"/>
      <c r="D12" s="269"/>
      <c r="E12" s="270" t="s">
        <v>111</v>
      </c>
      <c r="F12" s="265">
        <f t="shared" ref="F12:F20" si="3">SUM(H12:AA12)</f>
        <v>10821.273086719153</v>
      </c>
      <c r="G12" s="265"/>
      <c r="H12" s="265">
        <f t="shared" ref="H12:AA12" si="4">SUM(H13:H16)</f>
        <v>920.40000000000009</v>
      </c>
      <c r="I12" s="265">
        <f t="shared" si="4"/>
        <v>650.70000000000005</v>
      </c>
      <c r="J12" s="265">
        <f t="shared" si="4"/>
        <v>486.23535306667651</v>
      </c>
      <c r="K12" s="265">
        <f t="shared" si="4"/>
        <v>849.80101687025899</v>
      </c>
      <c r="L12" s="265">
        <f t="shared" si="4"/>
        <v>179.05890902293001</v>
      </c>
      <c r="M12" s="265">
        <f t="shared" si="4"/>
        <v>850.61049937864345</v>
      </c>
      <c r="N12" s="265">
        <f t="shared" si="4"/>
        <v>290.318634887173</v>
      </c>
      <c r="O12" s="265"/>
      <c r="P12" s="265">
        <f>SUM(P13:P16)</f>
        <v>2913.311053560557</v>
      </c>
      <c r="Q12" s="265">
        <f t="shared" si="4"/>
        <v>252.09710562249103</v>
      </c>
      <c r="R12" s="265">
        <f t="shared" si="4"/>
        <v>1125.0662815544181</v>
      </c>
      <c r="S12" s="265">
        <f t="shared" si="4"/>
        <v>72.171499958243004</v>
      </c>
      <c r="T12" s="265">
        <f t="shared" si="4"/>
        <v>1026.4617466964469</v>
      </c>
      <c r="U12" s="265">
        <f t="shared" si="4"/>
        <v>39.705366792677928</v>
      </c>
      <c r="V12" s="265"/>
      <c r="W12" s="265"/>
      <c r="X12" s="265">
        <f t="shared" si="4"/>
        <v>450.17679691500717</v>
      </c>
      <c r="Y12" s="265"/>
      <c r="Z12" s="265">
        <f t="shared" si="4"/>
        <v>168.43867927470779</v>
      </c>
      <c r="AA12" s="265">
        <f t="shared" si="4"/>
        <v>546.72014311892235</v>
      </c>
    </row>
    <row r="13" spans="1:27" ht="25.5" customHeight="1">
      <c r="A13" s="271">
        <v>205</v>
      </c>
      <c r="B13" s="272" t="s">
        <v>109</v>
      </c>
      <c r="C13" s="273" t="s">
        <v>107</v>
      </c>
      <c r="D13" s="274" t="s">
        <v>94</v>
      </c>
      <c r="E13" s="275" t="s">
        <v>112</v>
      </c>
      <c r="F13" s="218">
        <f t="shared" si="3"/>
        <v>1055.4724431894017</v>
      </c>
      <c r="G13" s="218"/>
      <c r="H13" s="218">
        <v>88.2</v>
      </c>
      <c r="I13" s="218">
        <v>65.06</v>
      </c>
      <c r="J13" s="218">
        <v>45.229264605769501</v>
      </c>
      <c r="K13" s="218">
        <v>83.513521501918603</v>
      </c>
      <c r="L13" s="218">
        <v>17.5968723876917</v>
      </c>
      <c r="M13" s="218">
        <v>83.335305884039499</v>
      </c>
      <c r="N13" s="218">
        <v>28.5308337784199</v>
      </c>
      <c r="O13" s="218">
        <v>0</v>
      </c>
      <c r="P13" s="218">
        <v>295.39</v>
      </c>
      <c r="Q13" s="218">
        <v>25.000472490904599</v>
      </c>
      <c r="R13" s="218">
        <v>110.706172540658</v>
      </c>
      <c r="S13" s="218">
        <v>8.15</v>
      </c>
      <c r="T13" s="218">
        <v>98.05</v>
      </c>
      <c r="U13" s="218">
        <v>3</v>
      </c>
      <c r="V13" s="218">
        <v>0</v>
      </c>
      <c r="W13" s="218">
        <v>0</v>
      </c>
      <c r="X13" s="218">
        <v>42.26</v>
      </c>
      <c r="Y13" s="218">
        <v>0</v>
      </c>
      <c r="Z13" s="218">
        <v>15.6</v>
      </c>
      <c r="AA13" s="218">
        <v>45.85</v>
      </c>
    </row>
    <row r="14" spans="1:27" ht="25.5" customHeight="1">
      <c r="A14" s="271">
        <v>205</v>
      </c>
      <c r="B14" s="272" t="s">
        <v>109</v>
      </c>
      <c r="C14" s="273" t="s">
        <v>109</v>
      </c>
      <c r="D14" s="274" t="s">
        <v>94</v>
      </c>
      <c r="E14" s="275" t="s">
        <v>113</v>
      </c>
      <c r="F14" s="218">
        <f t="shared" si="3"/>
        <v>5081.6128336645961</v>
      </c>
      <c r="G14" s="218"/>
      <c r="H14" s="218">
        <v>428.75</v>
      </c>
      <c r="I14" s="218">
        <v>306.41000000000003</v>
      </c>
      <c r="J14" s="218">
        <v>227.05785689901199</v>
      </c>
      <c r="K14" s="218">
        <v>400.78622010103697</v>
      </c>
      <c r="L14" s="218">
        <v>84.448408389786593</v>
      </c>
      <c r="M14" s="218">
        <v>399.93095304286197</v>
      </c>
      <c r="N14" s="218">
        <v>136.921121523072</v>
      </c>
      <c r="O14" s="218">
        <v>0</v>
      </c>
      <c r="P14" s="218">
        <v>1368.2</v>
      </c>
      <c r="Q14" s="218">
        <v>119.978713508559</v>
      </c>
      <c r="R14" s="218">
        <v>531.28532525603305</v>
      </c>
      <c r="S14" s="218">
        <v>23.945202784885399</v>
      </c>
      <c r="T14" s="218">
        <v>485.58098220956998</v>
      </c>
      <c r="U14" s="218">
        <v>19.197762332253902</v>
      </c>
      <c r="V14" s="218">
        <v>0</v>
      </c>
      <c r="W14" s="218">
        <v>0</v>
      </c>
      <c r="X14" s="218">
        <v>213.34999218890101</v>
      </c>
      <c r="Y14" s="218">
        <v>0</v>
      </c>
      <c r="Z14" s="218">
        <v>79.938191503830197</v>
      </c>
      <c r="AA14" s="218">
        <v>255.83210392479401</v>
      </c>
    </row>
    <row r="15" spans="1:27" ht="25.5" customHeight="1">
      <c r="A15" s="271">
        <v>205</v>
      </c>
      <c r="B15" s="272" t="s">
        <v>109</v>
      </c>
      <c r="C15" s="273" t="s">
        <v>114</v>
      </c>
      <c r="D15" s="274" t="s">
        <v>94</v>
      </c>
      <c r="E15" s="275" t="s">
        <v>115</v>
      </c>
      <c r="F15" s="218">
        <f t="shared" si="3"/>
        <v>2886.5608121557689</v>
      </c>
      <c r="G15" s="218"/>
      <c r="H15" s="218">
        <v>246.2</v>
      </c>
      <c r="I15" s="218">
        <v>172.02</v>
      </c>
      <c r="J15" s="218">
        <v>136.16727177786001</v>
      </c>
      <c r="K15" s="218">
        <v>225.57561276708401</v>
      </c>
      <c r="L15" s="218">
        <v>47.530330421362201</v>
      </c>
      <c r="M15" s="218">
        <v>225.094240451742</v>
      </c>
      <c r="N15" s="218">
        <v>77.0636921612153</v>
      </c>
      <c r="O15" s="218">
        <v>0</v>
      </c>
      <c r="P15" s="218">
        <v>772.2</v>
      </c>
      <c r="Q15" s="218">
        <v>65.23</v>
      </c>
      <c r="R15" s="218">
        <v>299.02478375772699</v>
      </c>
      <c r="S15" s="218">
        <v>24.733799589904201</v>
      </c>
      <c r="T15" s="218">
        <v>273.30088240646802</v>
      </c>
      <c r="U15" s="218">
        <v>10.805129479659501</v>
      </c>
      <c r="V15" s="218">
        <v>0</v>
      </c>
      <c r="W15" s="218">
        <v>0</v>
      </c>
      <c r="X15" s="218">
        <v>120.080364064741</v>
      </c>
      <c r="Y15" s="218">
        <v>0</v>
      </c>
      <c r="Z15" s="218">
        <v>44.9918326219479</v>
      </c>
      <c r="AA15" s="218">
        <v>146.542872656057</v>
      </c>
    </row>
    <row r="16" spans="1:27" ht="25.5" customHeight="1">
      <c r="A16" s="271">
        <v>205</v>
      </c>
      <c r="B16" s="271" t="s">
        <v>109</v>
      </c>
      <c r="C16" s="271" t="s">
        <v>116</v>
      </c>
      <c r="D16" s="271" t="s">
        <v>94</v>
      </c>
      <c r="E16" s="275" t="s">
        <v>117</v>
      </c>
      <c r="F16" s="218">
        <f t="shared" si="3"/>
        <v>1797.6269977093875</v>
      </c>
      <c r="G16" s="218"/>
      <c r="H16" s="218">
        <v>157.25</v>
      </c>
      <c r="I16" s="218">
        <v>107.21</v>
      </c>
      <c r="J16" s="218">
        <v>77.780959784035005</v>
      </c>
      <c r="K16" s="218">
        <v>139.92566250022</v>
      </c>
      <c r="L16" s="218">
        <v>29.4832978240896</v>
      </c>
      <c r="M16" s="218">
        <v>142.25</v>
      </c>
      <c r="N16" s="218">
        <v>47.802987424465599</v>
      </c>
      <c r="O16" s="218">
        <v>0</v>
      </c>
      <c r="P16" s="218">
        <v>477.52105356055699</v>
      </c>
      <c r="Q16" s="218">
        <v>41.8879196230274</v>
      </c>
      <c r="R16" s="218">
        <v>184.05</v>
      </c>
      <c r="S16" s="218">
        <v>15.342497583453399</v>
      </c>
      <c r="T16" s="218">
        <v>169.52988208040901</v>
      </c>
      <c r="U16" s="218">
        <v>6.7024749807645296</v>
      </c>
      <c r="V16" s="218">
        <v>0</v>
      </c>
      <c r="W16" s="218">
        <v>0</v>
      </c>
      <c r="X16" s="218">
        <v>74.486440661365194</v>
      </c>
      <c r="Y16" s="218">
        <v>0</v>
      </c>
      <c r="Z16" s="218">
        <v>27.9086551489297</v>
      </c>
      <c r="AA16" s="218">
        <v>98.495166538071302</v>
      </c>
    </row>
    <row r="17" spans="1:28" s="258" customFormat="1" ht="25.5" customHeight="1">
      <c r="A17" s="266" t="s">
        <v>105</v>
      </c>
      <c r="B17" s="266" t="s">
        <v>114</v>
      </c>
      <c r="C17" s="266"/>
      <c r="D17" s="266" t="s">
        <v>94</v>
      </c>
      <c r="E17" s="270" t="s">
        <v>280</v>
      </c>
      <c r="F17" s="265">
        <f t="shared" si="3"/>
        <v>598.51347519627882</v>
      </c>
      <c r="G17" s="265"/>
      <c r="H17" s="265">
        <f t="shared" ref="H17:AA17" si="5">H18</f>
        <v>48</v>
      </c>
      <c r="I17" s="265">
        <f t="shared" si="5"/>
        <v>34.96</v>
      </c>
      <c r="J17" s="265">
        <f t="shared" si="5"/>
        <v>25.4027358049151</v>
      </c>
      <c r="K17" s="265">
        <f t="shared" si="5"/>
        <v>46.867308009051598</v>
      </c>
      <c r="L17" s="265">
        <f t="shared" si="5"/>
        <v>9.9149086270802194</v>
      </c>
      <c r="M17" s="265">
        <f t="shared" si="5"/>
        <v>48.5</v>
      </c>
      <c r="N17" s="265">
        <f t="shared" si="5"/>
        <v>18.2</v>
      </c>
      <c r="O17" s="265"/>
      <c r="P17" s="265">
        <f>P18</f>
        <v>162.25</v>
      </c>
      <c r="Q17" s="265">
        <f>Q18</f>
        <v>15.02</v>
      </c>
      <c r="R17" s="265">
        <f t="shared" si="5"/>
        <v>62.122530025819003</v>
      </c>
      <c r="S17" s="265">
        <f t="shared" si="5"/>
        <v>6.12</v>
      </c>
      <c r="T17" s="265">
        <f t="shared" si="5"/>
        <v>58.52</v>
      </c>
      <c r="U17" s="265">
        <f t="shared" si="5"/>
        <v>2.31</v>
      </c>
      <c r="V17" s="265"/>
      <c r="W17" s="265"/>
      <c r="X17" s="265">
        <f t="shared" si="5"/>
        <v>25.52</v>
      </c>
      <c r="Y17" s="265"/>
      <c r="Z17" s="265">
        <f t="shared" si="5"/>
        <v>9.3866637924544207</v>
      </c>
      <c r="AA17" s="265">
        <f t="shared" si="5"/>
        <v>25.4193289369585</v>
      </c>
    </row>
    <row r="18" spans="1:28" ht="25.5" customHeight="1">
      <c r="A18" s="271" t="s">
        <v>105</v>
      </c>
      <c r="B18" s="271" t="s">
        <v>114</v>
      </c>
      <c r="C18" s="271" t="s">
        <v>109</v>
      </c>
      <c r="D18" s="271" t="s">
        <v>94</v>
      </c>
      <c r="E18" s="275" t="s">
        <v>119</v>
      </c>
      <c r="F18" s="218">
        <f t="shared" si="3"/>
        <v>598.51347519627882</v>
      </c>
      <c r="G18" s="218"/>
      <c r="H18" s="218">
        <v>48</v>
      </c>
      <c r="I18" s="218">
        <v>34.96</v>
      </c>
      <c r="J18" s="218">
        <v>25.4027358049151</v>
      </c>
      <c r="K18" s="218">
        <v>46.867308009051598</v>
      </c>
      <c r="L18" s="218">
        <v>9.9149086270802194</v>
      </c>
      <c r="M18" s="218">
        <v>48.5</v>
      </c>
      <c r="N18" s="218">
        <v>18.2</v>
      </c>
      <c r="O18" s="218">
        <v>0</v>
      </c>
      <c r="P18" s="218">
        <v>162.25</v>
      </c>
      <c r="Q18" s="218">
        <v>15.02</v>
      </c>
      <c r="R18" s="218">
        <v>62.122530025819003</v>
      </c>
      <c r="S18" s="218">
        <v>6.12</v>
      </c>
      <c r="T18" s="218">
        <v>58.52</v>
      </c>
      <c r="U18" s="218">
        <v>2.31</v>
      </c>
      <c r="V18" s="218">
        <v>0</v>
      </c>
      <c r="W18" s="218">
        <v>0</v>
      </c>
      <c r="X18" s="218">
        <v>25.52</v>
      </c>
      <c r="Y18" s="218">
        <v>0</v>
      </c>
      <c r="Z18" s="218">
        <v>9.3866637924544207</v>
      </c>
      <c r="AA18" s="218">
        <v>25.4193289369585</v>
      </c>
    </row>
    <row r="19" spans="1:28" s="258" customFormat="1" ht="25.5" customHeight="1">
      <c r="A19" s="266" t="s">
        <v>105</v>
      </c>
      <c r="B19" s="266" t="s">
        <v>120</v>
      </c>
      <c r="C19" s="266"/>
      <c r="D19" s="266" t="s">
        <v>94</v>
      </c>
      <c r="E19" s="270" t="s">
        <v>281</v>
      </c>
      <c r="F19" s="265">
        <f t="shared" si="3"/>
        <v>137.5078504862702</v>
      </c>
      <c r="G19" s="265"/>
      <c r="H19" s="265">
        <f t="shared" ref="H19:AA19" si="6">H20</f>
        <v>9.5</v>
      </c>
      <c r="I19" s="265">
        <f t="shared" si="6"/>
        <v>7.1</v>
      </c>
      <c r="J19" s="265">
        <f t="shared" si="6"/>
        <v>5.0846787172185399</v>
      </c>
      <c r="K19" s="265">
        <f t="shared" si="6"/>
        <v>9.3839640363918306</v>
      </c>
      <c r="L19" s="265">
        <f t="shared" si="6"/>
        <v>1.9838618651886</v>
      </c>
      <c r="M19" s="265">
        <f t="shared" si="6"/>
        <v>9.3608318325223401</v>
      </c>
      <c r="N19" s="265">
        <f t="shared" si="6"/>
        <v>3.20986867027184</v>
      </c>
      <c r="O19" s="265"/>
      <c r="P19" s="265">
        <f>P20</f>
        <v>31.811957528088399</v>
      </c>
      <c r="Q19" s="265">
        <f t="shared" si="6"/>
        <v>2.8144181374552302</v>
      </c>
      <c r="R19" s="265">
        <f t="shared" si="6"/>
        <v>12.4330088130948</v>
      </c>
      <c r="S19" s="265">
        <f t="shared" si="6"/>
        <v>1.04425377468006</v>
      </c>
      <c r="T19" s="265">
        <f t="shared" si="6"/>
        <v>11.3623182339925</v>
      </c>
      <c r="U19" s="265">
        <f t="shared" si="6"/>
        <v>0.45713640980192599</v>
      </c>
      <c r="V19" s="265"/>
      <c r="W19" s="265"/>
      <c r="X19" s="265">
        <f t="shared" si="6"/>
        <v>4.9954545022933399</v>
      </c>
      <c r="Y19" s="265"/>
      <c r="Z19" s="265">
        <f t="shared" si="6"/>
        <v>1.8781146474994801</v>
      </c>
      <c r="AA19" s="265">
        <f t="shared" si="6"/>
        <v>25.0879833177713</v>
      </c>
    </row>
    <row r="20" spans="1:28" ht="25.5" customHeight="1">
      <c r="A20" s="271" t="s">
        <v>105</v>
      </c>
      <c r="B20" s="271" t="s">
        <v>120</v>
      </c>
      <c r="C20" s="271" t="s">
        <v>107</v>
      </c>
      <c r="D20" s="271" t="s">
        <v>94</v>
      </c>
      <c r="E20" s="275" t="s">
        <v>122</v>
      </c>
      <c r="F20" s="218">
        <f t="shared" si="3"/>
        <v>137.5078504862702</v>
      </c>
      <c r="G20" s="218"/>
      <c r="H20" s="218">
        <v>9.5</v>
      </c>
      <c r="I20" s="218">
        <v>7.1</v>
      </c>
      <c r="J20" s="218">
        <v>5.0846787172185399</v>
      </c>
      <c r="K20" s="218">
        <v>9.3839640363918306</v>
      </c>
      <c r="L20" s="218">
        <v>1.9838618651886</v>
      </c>
      <c r="M20" s="218">
        <v>9.3608318325223401</v>
      </c>
      <c r="N20" s="218">
        <v>3.20986867027184</v>
      </c>
      <c r="O20" s="218">
        <v>0</v>
      </c>
      <c r="P20" s="218">
        <v>31.811957528088399</v>
      </c>
      <c r="Q20" s="218">
        <v>2.8144181374552302</v>
      </c>
      <c r="R20" s="218">
        <v>12.4330088130948</v>
      </c>
      <c r="S20" s="218">
        <v>1.04425377468006</v>
      </c>
      <c r="T20" s="218">
        <v>11.3623182339925</v>
      </c>
      <c r="U20" s="218">
        <v>0.45713640980192599</v>
      </c>
      <c r="V20" s="218">
        <v>0</v>
      </c>
      <c r="W20" s="218">
        <v>0</v>
      </c>
      <c r="X20" s="218">
        <v>4.9954545022933399</v>
      </c>
      <c r="Y20" s="218">
        <v>0</v>
      </c>
      <c r="Z20" s="218">
        <v>1.8781146474994801</v>
      </c>
      <c r="AA20" s="218">
        <v>25.0879833177713</v>
      </c>
    </row>
    <row r="22" spans="1:28" ht="23.1" hidden="1" customHeight="1">
      <c r="E22" s="276"/>
      <c r="F22" s="276"/>
      <c r="G22" s="276"/>
      <c r="H22" s="277">
        <f>H8/$F$8</f>
        <v>8.4723641537881464E-2</v>
      </c>
      <c r="I22" s="277">
        <f t="shared" ref="I22:AA22" si="7">I8/$F$8</f>
        <v>5.9888547635633824E-2</v>
      </c>
      <c r="J22" s="277">
        <f t="shared" si="7"/>
        <v>4.4674497404162218E-2</v>
      </c>
      <c r="K22" s="277">
        <f t="shared" si="7"/>
        <v>7.8357855983563152E-2</v>
      </c>
      <c r="L22" s="277">
        <f t="shared" si="7"/>
        <v>1.6530050489870881E-2</v>
      </c>
      <c r="M22" s="277">
        <f t="shared" si="7"/>
        <v>7.8562311274065946E-2</v>
      </c>
      <c r="N22" s="277">
        <f t="shared" si="7"/>
        <v>2.7002037284231898E-2</v>
      </c>
      <c r="O22" s="277">
        <f t="shared" si="7"/>
        <v>0</v>
      </c>
      <c r="P22" s="277">
        <f t="shared" si="7"/>
        <v>0.26900935323516578</v>
      </c>
      <c r="Q22" s="277">
        <f t="shared" si="7"/>
        <v>2.3359519110483781E-2</v>
      </c>
      <c r="R22" s="277">
        <f t="shared" si="7"/>
        <v>0.10376172386540874</v>
      </c>
      <c r="S22" s="277">
        <f t="shared" si="7"/>
        <v>6.9944422641860394E-3</v>
      </c>
      <c r="T22" s="277">
        <f t="shared" si="7"/>
        <v>9.4810495129031072E-2</v>
      </c>
      <c r="U22" s="277">
        <f t="shared" si="7"/>
        <v>3.6784830312226418E-3</v>
      </c>
      <c r="V22" s="277">
        <f t="shared" si="7"/>
        <v>0</v>
      </c>
      <c r="W22" s="277">
        <f t="shared" si="7"/>
        <v>0</v>
      </c>
      <c r="X22" s="277">
        <f t="shared" si="7"/>
        <v>4.1612326592678592E-2</v>
      </c>
      <c r="Y22" s="277">
        <f t="shared" si="7"/>
        <v>0</v>
      </c>
      <c r="Z22" s="277">
        <f t="shared" si="7"/>
        <v>1.5556033573975597E-2</v>
      </c>
      <c r="AA22" s="277">
        <f t="shared" si="7"/>
        <v>5.1478681588438283E-2</v>
      </c>
    </row>
    <row r="23" spans="1:28" ht="23.1" hidden="1" customHeight="1">
      <c r="E23" s="276">
        <v>11832.64</v>
      </c>
      <c r="F23" s="278">
        <f>F11/F8</f>
        <v>2.3187816539891243E-2</v>
      </c>
      <c r="G23" s="278">
        <f>$E$23*F23</f>
        <v>274.3730855025787</v>
      </c>
      <c r="H23" s="277">
        <f>$G$23*H22</f>
        <v>23.245886943762979</v>
      </c>
      <c r="I23" s="277">
        <f t="shared" ref="I23:AA23" si="8">$G$23*I22</f>
        <v>16.431805601057018</v>
      </c>
      <c r="J23" s="277">
        <f t="shared" si="8"/>
        <v>12.257479696056931</v>
      </c>
      <c r="K23" s="277">
        <f t="shared" si="8"/>
        <v>21.499286719576922</v>
      </c>
      <c r="L23" s="277">
        <f t="shared" si="8"/>
        <v>4.5354009564192861</v>
      </c>
      <c r="M23" s="277">
        <f t="shared" si="8"/>
        <v>21.5553837484795</v>
      </c>
      <c r="N23" s="277">
        <f t="shared" si="8"/>
        <v>7.4086322845303769</v>
      </c>
      <c r="O23" s="277">
        <f t="shared" si="8"/>
        <v>0</v>
      </c>
      <c r="P23" s="277">
        <f t="shared" si="8"/>
        <v>73.808926276185545</v>
      </c>
      <c r="Q23" s="277">
        <f t="shared" si="8"/>
        <v>6.4092233341998872</v>
      </c>
      <c r="R23" s="277">
        <f t="shared" si="8"/>
        <v>28.469424334018754</v>
      </c>
      <c r="S23" s="277">
        <f t="shared" si="8"/>
        <v>1.9190867053943663</v>
      </c>
      <c r="T23" s="277">
        <f t="shared" si="8"/>
        <v>26.013448086579466</v>
      </c>
      <c r="U23" s="277">
        <f t="shared" si="8"/>
        <v>1.0092767392454347</v>
      </c>
      <c r="V23" s="277">
        <f t="shared" si="8"/>
        <v>0</v>
      </c>
      <c r="W23" s="277">
        <f t="shared" si="8"/>
        <v>0</v>
      </c>
      <c r="X23" s="277">
        <f t="shared" si="8"/>
        <v>11.417302442174233</v>
      </c>
      <c r="Y23" s="277">
        <f t="shared" si="8"/>
        <v>0</v>
      </c>
      <c r="Z23" s="277">
        <f t="shared" si="8"/>
        <v>4.268156929873391</v>
      </c>
      <c r="AA23" s="277">
        <f t="shared" si="8"/>
        <v>14.1243647050246</v>
      </c>
    </row>
    <row r="24" spans="1:28" ht="23.1" hidden="1" customHeight="1">
      <c r="E24" s="276"/>
      <c r="F24" s="279"/>
      <c r="G24" s="278">
        <f t="shared" ref="G24:G33" si="9">$E$23*F24</f>
        <v>0</v>
      </c>
      <c r="H24" s="277"/>
      <c r="I24" s="277"/>
      <c r="J24" s="277"/>
      <c r="K24" s="277"/>
      <c r="L24" s="277"/>
      <c r="M24" s="277"/>
      <c r="N24" s="277"/>
      <c r="O24" s="277"/>
      <c r="P24" s="277"/>
      <c r="Q24" s="277"/>
      <c r="R24" s="277"/>
      <c r="S24" s="277"/>
      <c r="T24" s="277"/>
      <c r="U24" s="277"/>
      <c r="V24" s="277"/>
      <c r="W24" s="277"/>
      <c r="X24" s="277"/>
      <c r="Y24" s="277"/>
      <c r="Z24" s="277"/>
      <c r="AA24" s="277"/>
      <c r="AB24" s="281"/>
    </row>
    <row r="25" spans="1:28" ht="23.1" hidden="1" customHeight="1">
      <c r="E25" s="276"/>
      <c r="F25" s="279">
        <f>F13/$F$8</f>
        <v>8.9207586570390476E-2</v>
      </c>
      <c r="G25" s="278">
        <f t="shared" si="9"/>
        <v>1055.5612571562651</v>
      </c>
      <c r="H25" s="277">
        <f>$G25*H22</f>
        <v>89.430993572582921</v>
      </c>
      <c r="I25" s="277">
        <f t="shared" ref="I25:AA25" si="10">$G25*I22</f>
        <v>63.216030631532512</v>
      </c>
      <c r="J25" s="277">
        <f t="shared" si="10"/>
        <v>47.156668642761773</v>
      </c>
      <c r="K25" s="277">
        <f t="shared" si="10"/>
        <v>82.711516970079487</v>
      </c>
      <c r="L25" s="277">
        <f t="shared" si="10"/>
        <v>17.448480875944643</v>
      </c>
      <c r="M25" s="277">
        <f t="shared" si="10"/>
        <v>82.927332053554878</v>
      </c>
      <c r="N25" s="277">
        <f t="shared" si="10"/>
        <v>28.502304421524165</v>
      </c>
      <c r="O25" s="277">
        <f t="shared" si="10"/>
        <v>0</v>
      </c>
      <c r="P25" s="277">
        <f t="shared" si="10"/>
        <v>283.95585108770541</v>
      </c>
      <c r="Q25" s="277">
        <f t="shared" si="10"/>
        <v>24.657403358828059</v>
      </c>
      <c r="R25" s="277">
        <f t="shared" si="10"/>
        <v>109.52685568807209</v>
      </c>
      <c r="S25" s="277">
        <f t="shared" si="10"/>
        <v>7.3830622694911296</v>
      </c>
      <c r="T25" s="277">
        <f t="shared" si="10"/>
        <v>100.07828543000799</v>
      </c>
      <c r="U25" s="277">
        <f t="shared" si="10"/>
        <v>3.8828641728653608</v>
      </c>
      <c r="V25" s="277">
        <f t="shared" si="10"/>
        <v>0</v>
      </c>
      <c r="W25" s="277">
        <f t="shared" si="10"/>
        <v>0</v>
      </c>
      <c r="X25" s="277">
        <f t="shared" si="10"/>
        <v>43.924359771364898</v>
      </c>
      <c r="Y25" s="277">
        <f t="shared" si="10"/>
        <v>0</v>
      </c>
      <c r="Z25" s="277">
        <f t="shared" si="10"/>
        <v>16.420346355710748</v>
      </c>
      <c r="AA25" s="277">
        <f t="shared" si="10"/>
        <v>54.338901854238991</v>
      </c>
    </row>
    <row r="26" spans="1:28" ht="23.1" hidden="1" customHeight="1">
      <c r="E26" s="276"/>
      <c r="F26" s="279">
        <f t="shared" ref="F26:F28" si="11">F14/$F$8</f>
        <v>0.42949337019781852</v>
      </c>
      <c r="G26" s="278">
        <f t="shared" si="9"/>
        <v>5082.0404319375148</v>
      </c>
      <c r="H26" s="277">
        <f>$G26*H22</f>
        <v>430.56897183649426</v>
      </c>
      <c r="I26" s="277">
        <f t="shared" ref="I26:AA26" si="12">$G26*I22</f>
        <v>304.35602049430696</v>
      </c>
      <c r="J26" s="277">
        <f t="shared" si="12"/>
        <v>227.03760208443995</v>
      </c>
      <c r="K26" s="277">
        <f t="shared" si="12"/>
        <v>398.21779226840488</v>
      </c>
      <c r="L26" s="277">
        <f t="shared" si="12"/>
        <v>84.006384931492335</v>
      </c>
      <c r="M26" s="277">
        <f t="shared" si="12"/>
        <v>399.2568423212636</v>
      </c>
      <c r="N26" s="277">
        <f t="shared" si="12"/>
        <v>137.22544522315076</v>
      </c>
      <c r="O26" s="277">
        <f t="shared" si="12"/>
        <v>0</v>
      </c>
      <c r="P26" s="277">
        <f t="shared" si="12"/>
        <v>1367.1164097104734</v>
      </c>
      <c r="Q26" s="277">
        <f t="shared" si="12"/>
        <v>118.71402059009563</v>
      </c>
      <c r="R26" s="277">
        <f t="shared" si="12"/>
        <v>527.32127597154295</v>
      </c>
      <c r="S26" s="277">
        <f t="shared" si="12"/>
        <v>35.546038385446032</v>
      </c>
      <c r="T26" s="277">
        <f t="shared" si="12"/>
        <v>481.83076961775072</v>
      </c>
      <c r="U26" s="277">
        <f t="shared" si="12"/>
        <v>18.694199492869533</v>
      </c>
      <c r="V26" s="277">
        <f t="shared" si="12"/>
        <v>0</v>
      </c>
      <c r="W26" s="277">
        <f t="shared" si="12"/>
        <v>0</v>
      </c>
      <c r="X26" s="277">
        <f t="shared" si="12"/>
        <v>211.47552621098123</v>
      </c>
      <c r="Y26" s="277">
        <f t="shared" si="12"/>
        <v>0</v>
      </c>
      <c r="Z26" s="277">
        <f t="shared" si="12"/>
        <v>79.056391583521417</v>
      </c>
      <c r="AA26" s="277">
        <f t="shared" si="12"/>
        <v>261.61674121528068</v>
      </c>
    </row>
    <row r="27" spans="1:28" ht="23.1" hidden="1" customHeight="1">
      <c r="E27" s="276"/>
      <c r="F27" s="279">
        <f t="shared" si="11"/>
        <v>0.24396953724624543</v>
      </c>
      <c r="G27" s="278">
        <f t="shared" si="9"/>
        <v>2886.8037052014133</v>
      </c>
      <c r="H27" s="277">
        <f>$G27*H22</f>
        <v>244.58052230971259</v>
      </c>
      <c r="I27" s="277">
        <f t="shared" ref="I27:AA27" si="13">$G27*I22</f>
        <v>172.88648121367908</v>
      </c>
      <c r="J27" s="277">
        <f t="shared" si="13"/>
        <v>128.96650463434642</v>
      </c>
      <c r="K27" s="277">
        <f t="shared" si="13"/>
        <v>226.20374898498883</v>
      </c>
      <c r="L27" s="277">
        <f t="shared" si="13"/>
        <v>47.719011001325697</v>
      </c>
      <c r="M27" s="277">
        <f t="shared" si="13"/>
        <v>226.79397127516035</v>
      </c>
      <c r="N27" s="277">
        <f t="shared" si="13"/>
        <v>77.949581280107353</v>
      </c>
      <c r="O27" s="277">
        <f t="shared" si="13"/>
        <v>0</v>
      </c>
      <c r="P27" s="277">
        <f t="shared" si="13"/>
        <v>776.57719765311242</v>
      </c>
      <c r="Q27" s="277">
        <f t="shared" si="13"/>
        <v>67.434346319867799</v>
      </c>
      <c r="R27" s="277">
        <f t="shared" si="13"/>
        <v>299.53972891274788</v>
      </c>
      <c r="S27" s="277">
        <f t="shared" si="13"/>
        <v>20.191581844069621</v>
      </c>
      <c r="T27" s="277">
        <f t="shared" si="13"/>
        <v>273.69928863046744</v>
      </c>
      <c r="U27" s="277">
        <f t="shared" si="13"/>
        <v>10.619058444054049</v>
      </c>
      <c r="V27" s="277">
        <f t="shared" si="13"/>
        <v>0</v>
      </c>
      <c r="W27" s="277">
        <f t="shared" si="13"/>
        <v>0</v>
      </c>
      <c r="X27" s="277">
        <f t="shared" si="13"/>
        <v>120.12661858979587</v>
      </c>
      <c r="Y27" s="277">
        <f t="shared" si="13"/>
        <v>0</v>
      </c>
      <c r="Z27" s="277">
        <f t="shared" si="13"/>
        <v>44.907215359590339</v>
      </c>
      <c r="AA27" s="277">
        <f t="shared" si="13"/>
        <v>148.6088487483874</v>
      </c>
    </row>
    <row r="28" spans="1:28" ht="23.1" hidden="1" customHeight="1">
      <c r="E28" s="276"/>
      <c r="F28" s="279">
        <f t="shared" si="11"/>
        <v>0.1519338255150019</v>
      </c>
      <c r="G28" s="278">
        <f t="shared" si="9"/>
        <v>1797.778261141832</v>
      </c>
      <c r="H28" s="277">
        <f>$G28*H22</f>
        <v>152.31432096157641</v>
      </c>
      <c r="I28" s="277">
        <f t="shared" ref="I28:AA28" si="14">$G28*I22</f>
        <v>107.66632903069954</v>
      </c>
      <c r="J28" s="277">
        <f t="shared" si="14"/>
        <v>80.31484026064004</v>
      </c>
      <c r="K28" s="277">
        <f t="shared" si="14"/>
        <v>140.87005007693224</v>
      </c>
      <c r="L28" s="277">
        <f t="shared" si="14"/>
        <v>29.71736542626676</v>
      </c>
      <c r="M28" s="277">
        <f t="shared" si="14"/>
        <v>141.23761535357363</v>
      </c>
      <c r="N28" s="277">
        <f t="shared" si="14"/>
        <v>48.543675636133337</v>
      </c>
      <c r="O28" s="277">
        <f t="shared" si="14"/>
        <v>0</v>
      </c>
      <c r="P28" s="277">
        <f t="shared" si="14"/>
        <v>483.61916729000518</v>
      </c>
      <c r="Q28" s="277">
        <f t="shared" si="14"/>
        <v>41.995235647554928</v>
      </c>
      <c r="R28" s="277">
        <f t="shared" si="14"/>
        <v>186.54057150383346</v>
      </c>
      <c r="S28" s="277">
        <f t="shared" si="14"/>
        <v>12.574456251365316</v>
      </c>
      <c r="T28" s="277">
        <f t="shared" si="14"/>
        <v>170.44824707106562</v>
      </c>
      <c r="U28" s="277">
        <f t="shared" si="14"/>
        <v>6.6130968275111766</v>
      </c>
      <c r="V28" s="277">
        <f t="shared" si="14"/>
        <v>0</v>
      </c>
      <c r="W28" s="277">
        <f t="shared" si="14"/>
        <v>0</v>
      </c>
      <c r="X28" s="277">
        <f t="shared" si="14"/>
        <v>74.809736143851737</v>
      </c>
      <c r="Y28" s="277">
        <f t="shared" si="14"/>
        <v>0</v>
      </c>
      <c r="Z28" s="277">
        <f t="shared" si="14"/>
        <v>27.966298988885807</v>
      </c>
      <c r="AA28" s="277">
        <f t="shared" si="14"/>
        <v>92.547254671936614</v>
      </c>
    </row>
    <row r="29" spans="1:28" ht="23.1" hidden="1" customHeight="1">
      <c r="E29" s="276"/>
      <c r="F29" s="279"/>
      <c r="G29" s="278">
        <f t="shared" si="9"/>
        <v>0</v>
      </c>
      <c r="H29" s="277"/>
      <c r="I29" s="277"/>
      <c r="J29" s="277"/>
      <c r="K29" s="277"/>
      <c r="L29" s="277"/>
      <c r="M29" s="277"/>
      <c r="N29" s="277"/>
      <c r="O29" s="277"/>
      <c r="P29" s="277"/>
      <c r="Q29" s="277"/>
      <c r="R29" s="277"/>
      <c r="S29" s="277"/>
      <c r="T29" s="277"/>
      <c r="U29" s="277"/>
      <c r="V29" s="277"/>
      <c r="W29" s="277"/>
      <c r="X29" s="277"/>
      <c r="Y29" s="277"/>
      <c r="Z29" s="277"/>
      <c r="AA29" s="277"/>
    </row>
    <row r="30" spans="1:28" ht="23.1" hidden="1" customHeight="1">
      <c r="E30" s="276"/>
      <c r="F30" s="279"/>
      <c r="G30" s="278">
        <f t="shared" si="9"/>
        <v>0</v>
      </c>
      <c r="H30" s="277"/>
      <c r="I30" s="277"/>
      <c r="J30" s="277"/>
      <c r="K30" s="277"/>
      <c r="L30" s="277"/>
      <c r="M30" s="277"/>
      <c r="N30" s="277"/>
      <c r="O30" s="277"/>
      <c r="P30" s="277"/>
      <c r="Q30" s="277"/>
      <c r="R30" s="277"/>
      <c r="S30" s="277"/>
      <c r="T30" s="277"/>
      <c r="U30" s="277"/>
      <c r="V30" s="277"/>
      <c r="W30" s="277"/>
      <c r="X30" s="277"/>
      <c r="Y30" s="277"/>
      <c r="Z30" s="277"/>
      <c r="AA30" s="277"/>
    </row>
    <row r="31" spans="1:28" ht="23.1" hidden="1" customHeight="1">
      <c r="E31" s="276"/>
      <c r="F31" s="279">
        <v>0.05</v>
      </c>
      <c r="G31" s="278">
        <f t="shared" si="9"/>
        <v>591.63199999999995</v>
      </c>
      <c r="H31" s="277">
        <f>$G31*H22</f>
        <v>50.125217490339885</v>
      </c>
      <c r="I31" s="277">
        <f t="shared" ref="I31:AA31" si="15">$G31*I22</f>
        <v>35.431981214765308</v>
      </c>
      <c r="J31" s="277">
        <f t="shared" si="15"/>
        <v>26.430862248219299</v>
      </c>
      <c r="K31" s="277">
        <f t="shared" si="15"/>
        <v>46.359015051267427</v>
      </c>
      <c r="L31" s="277">
        <f t="shared" si="15"/>
        <v>9.7797068314232884</v>
      </c>
      <c r="M31" s="277">
        <f t="shared" si="15"/>
        <v>46.479977343698181</v>
      </c>
      <c r="N31" s="277">
        <f t="shared" si="15"/>
        <v>15.975269322544685</v>
      </c>
      <c r="O31" s="277">
        <f t="shared" si="15"/>
        <v>0</v>
      </c>
      <c r="P31" s="277">
        <f t="shared" si="15"/>
        <v>159.15454167322758</v>
      </c>
      <c r="Q31" s="277">
        <f t="shared" si="15"/>
        <v>13.820239010373738</v>
      </c>
      <c r="R31" s="277">
        <f t="shared" si="15"/>
        <v>61.388756213939502</v>
      </c>
      <c r="S31" s="277">
        <f t="shared" si="15"/>
        <v>4.1381358656449141</v>
      </c>
      <c r="T31" s="277">
        <f t="shared" si="15"/>
        <v>56.092922854178909</v>
      </c>
      <c r="U31" s="277">
        <f t="shared" si="15"/>
        <v>2.1763082727283138</v>
      </c>
      <c r="V31" s="277">
        <f t="shared" si="15"/>
        <v>0</v>
      </c>
      <c r="W31" s="277">
        <f t="shared" si="15"/>
        <v>0</v>
      </c>
      <c r="X31" s="277">
        <f t="shared" si="15"/>
        <v>24.619184006679617</v>
      </c>
      <c r="Y31" s="277">
        <f t="shared" si="15"/>
        <v>0</v>
      </c>
      <c r="Z31" s="277">
        <f t="shared" si="15"/>
        <v>9.2034472554383289</v>
      </c>
      <c r="AA31" s="277">
        <f t="shared" si="15"/>
        <v>30.456435345530917</v>
      </c>
    </row>
    <row r="32" spans="1:28" ht="23.1" hidden="1" customHeight="1">
      <c r="E32" s="276"/>
      <c r="F32" s="279"/>
      <c r="G32" s="278">
        <f t="shared" si="9"/>
        <v>0</v>
      </c>
      <c r="H32" s="277"/>
      <c r="I32" s="277"/>
      <c r="J32" s="277"/>
      <c r="K32" s="277"/>
      <c r="L32" s="277"/>
      <c r="M32" s="277"/>
      <c r="N32" s="277"/>
      <c r="O32" s="277"/>
      <c r="P32" s="277"/>
      <c r="Q32" s="277"/>
      <c r="R32" s="277"/>
      <c r="S32" s="277"/>
      <c r="T32" s="277"/>
      <c r="U32" s="277"/>
      <c r="V32" s="277"/>
      <c r="W32" s="277"/>
      <c r="X32" s="277"/>
      <c r="Y32" s="277"/>
      <c r="Z32" s="277"/>
      <c r="AA32" s="277"/>
    </row>
    <row r="33" spans="1:27" ht="23.1" hidden="1" customHeight="1">
      <c r="E33" s="276"/>
      <c r="F33" s="279">
        <v>0.01</v>
      </c>
      <c r="G33" s="278">
        <f t="shared" si="9"/>
        <v>118.32640000000001</v>
      </c>
      <c r="H33" s="277">
        <f>$G33*H22</f>
        <v>10.025043498067978</v>
      </c>
      <c r="I33" s="277">
        <f t="shared" ref="I33:AA33" si="16">$G33*I22</f>
        <v>7.0863962429530627</v>
      </c>
      <c r="J33" s="277">
        <f t="shared" si="16"/>
        <v>5.2861724496438605</v>
      </c>
      <c r="K33" s="277">
        <f t="shared" si="16"/>
        <v>9.2718030102534872</v>
      </c>
      <c r="L33" s="277">
        <f t="shared" si="16"/>
        <v>1.9559413662846579</v>
      </c>
      <c r="M33" s="277">
        <f t="shared" si="16"/>
        <v>9.2959954687396369</v>
      </c>
      <c r="N33" s="277">
        <f t="shared" si="16"/>
        <v>3.1950538645089375</v>
      </c>
      <c r="O33" s="277">
        <f t="shared" si="16"/>
        <v>0</v>
      </c>
      <c r="P33" s="277">
        <f t="shared" si="16"/>
        <v>31.830908334645521</v>
      </c>
      <c r="Q33" s="277">
        <f t="shared" si="16"/>
        <v>2.7640478020747481</v>
      </c>
      <c r="R33" s="277">
        <f t="shared" si="16"/>
        <v>12.277751242787902</v>
      </c>
      <c r="S33" s="277">
        <f t="shared" si="16"/>
        <v>0.82762717312898304</v>
      </c>
      <c r="T33" s="277">
        <f t="shared" si="16"/>
        <v>11.218584570835782</v>
      </c>
      <c r="U33" s="277">
        <f t="shared" si="16"/>
        <v>0.43526165454566285</v>
      </c>
      <c r="V33" s="277">
        <f t="shared" si="16"/>
        <v>0</v>
      </c>
      <c r="W33" s="277">
        <f t="shared" si="16"/>
        <v>0</v>
      </c>
      <c r="X33" s="277">
        <f t="shared" si="16"/>
        <v>4.9238368013359244</v>
      </c>
      <c r="Y33" s="277">
        <f t="shared" si="16"/>
        <v>0</v>
      </c>
      <c r="Z33" s="277">
        <f t="shared" si="16"/>
        <v>1.8406894510876661</v>
      </c>
      <c r="AA33" s="277">
        <f t="shared" si="16"/>
        <v>6.0912870691061842</v>
      </c>
    </row>
    <row r="34" spans="1:27" ht="23.1" hidden="1" customHeight="1">
      <c r="E34" s="276"/>
      <c r="F34" s="279"/>
      <c r="G34" s="279"/>
      <c r="H34" s="277"/>
      <c r="I34" s="277"/>
      <c r="J34" s="277"/>
      <c r="K34" s="277"/>
      <c r="L34" s="277"/>
      <c r="M34" s="277"/>
      <c r="N34" s="277"/>
      <c r="O34" s="277"/>
      <c r="P34" s="277"/>
      <c r="Q34" s="277"/>
      <c r="R34" s="277"/>
      <c r="S34" s="277"/>
      <c r="T34" s="277"/>
      <c r="U34" s="277"/>
      <c r="V34" s="277"/>
      <c r="W34" s="277"/>
      <c r="X34" s="277"/>
      <c r="Y34" s="277"/>
      <c r="Z34" s="277"/>
      <c r="AA34" s="277"/>
    </row>
    <row r="35" spans="1:27" ht="23.1" hidden="1" customHeight="1">
      <c r="E35" s="276"/>
      <c r="F35" s="279"/>
      <c r="G35" s="279"/>
      <c r="H35" s="277"/>
      <c r="I35" s="277"/>
      <c r="J35" s="277"/>
      <c r="K35" s="277"/>
      <c r="L35" s="277"/>
      <c r="M35" s="277"/>
      <c r="N35" s="277"/>
      <c r="O35" s="277"/>
      <c r="P35" s="277"/>
      <c r="Q35" s="277"/>
      <c r="R35" s="277"/>
      <c r="S35" s="277"/>
      <c r="T35" s="277"/>
      <c r="U35" s="277"/>
      <c r="V35" s="277"/>
      <c r="W35" s="277"/>
      <c r="X35" s="277"/>
      <c r="Y35" s="277"/>
      <c r="Z35" s="277"/>
      <c r="AA35" s="277"/>
    </row>
    <row r="36" spans="1:27" ht="23.1" hidden="1" customHeight="1">
      <c r="E36" s="276"/>
      <c r="F36" s="279"/>
      <c r="G36" s="279"/>
      <c r="H36" s="277"/>
      <c r="I36" s="277"/>
      <c r="J36" s="277"/>
      <c r="K36" s="277"/>
      <c r="L36" s="277"/>
      <c r="M36" s="277"/>
      <c r="N36" s="277"/>
      <c r="O36" s="277"/>
      <c r="P36" s="277"/>
      <c r="Q36" s="277"/>
      <c r="R36" s="277"/>
      <c r="S36" s="277"/>
      <c r="T36" s="277"/>
      <c r="U36" s="277"/>
      <c r="V36" s="277"/>
      <c r="W36" s="277"/>
      <c r="X36" s="277"/>
      <c r="Y36" s="277"/>
      <c r="Z36" s="277"/>
      <c r="AA36" s="277"/>
    </row>
    <row r="37" spans="1:27" ht="23.1" hidden="1" customHeight="1">
      <c r="E37" s="276"/>
      <c r="F37" s="279"/>
      <c r="G37" s="279"/>
      <c r="H37" s="277"/>
      <c r="I37" s="277"/>
      <c r="J37" s="277"/>
      <c r="K37" s="277"/>
      <c r="L37" s="277"/>
      <c r="M37" s="277"/>
      <c r="N37" s="277"/>
      <c r="O37" s="277"/>
      <c r="P37" s="277"/>
      <c r="Q37" s="277"/>
      <c r="R37" s="277"/>
      <c r="S37" s="277"/>
      <c r="T37" s="277"/>
      <c r="U37" s="277"/>
      <c r="V37" s="277"/>
      <c r="W37" s="277"/>
      <c r="X37" s="277"/>
      <c r="Y37" s="277"/>
      <c r="Z37" s="277"/>
      <c r="AA37" s="277"/>
    </row>
    <row r="38" spans="1:27" ht="23.1" hidden="1" customHeight="1">
      <c r="E38" s="276"/>
      <c r="F38" s="279"/>
      <c r="G38" s="279"/>
      <c r="H38" s="277"/>
      <c r="I38" s="277"/>
      <c r="J38" s="277"/>
      <c r="K38" s="277"/>
      <c r="L38" s="277"/>
      <c r="M38" s="277"/>
      <c r="N38" s="277"/>
      <c r="O38" s="277"/>
      <c r="P38" s="277"/>
      <c r="Q38" s="277"/>
      <c r="R38" s="277"/>
      <c r="S38" s="277"/>
      <c r="T38" s="277"/>
      <c r="U38" s="277"/>
      <c r="V38" s="277"/>
      <c r="W38" s="277"/>
      <c r="X38" s="277"/>
      <c r="Y38" s="277"/>
      <c r="Z38" s="277"/>
      <c r="AA38" s="277"/>
    </row>
    <row r="39" spans="1:27" ht="23.1" hidden="1" customHeight="1">
      <c r="E39" s="276"/>
      <c r="F39" s="279"/>
      <c r="G39" s="279"/>
      <c r="H39" s="277"/>
      <c r="I39" s="277"/>
      <c r="J39" s="277"/>
      <c r="K39" s="277"/>
      <c r="L39" s="277"/>
      <c r="M39" s="277"/>
      <c r="N39" s="277"/>
      <c r="O39" s="277"/>
      <c r="P39" s="277"/>
      <c r="Q39" s="277"/>
      <c r="R39" s="277"/>
      <c r="S39" s="277"/>
      <c r="T39" s="277"/>
      <c r="U39" s="277"/>
      <c r="V39" s="277"/>
      <c r="W39" s="277"/>
      <c r="X39" s="277"/>
      <c r="Y39" s="277"/>
      <c r="Z39" s="277"/>
      <c r="AA39" s="277"/>
    </row>
    <row r="40" spans="1:27" ht="23.1" hidden="1" customHeight="1">
      <c r="E40" s="276"/>
      <c r="F40" s="279"/>
      <c r="G40" s="279"/>
      <c r="H40" s="277"/>
      <c r="I40" s="277"/>
      <c r="J40" s="277"/>
      <c r="K40" s="277"/>
      <c r="L40" s="277"/>
      <c r="M40" s="277"/>
      <c r="N40" s="277"/>
      <c r="O40" s="277"/>
      <c r="P40" s="277"/>
      <c r="Q40" s="277"/>
      <c r="R40" s="277"/>
      <c r="S40" s="277"/>
      <c r="T40" s="277"/>
      <c r="U40" s="277"/>
      <c r="V40" s="277"/>
      <c r="W40" s="277"/>
      <c r="X40" s="277"/>
      <c r="Y40" s="277"/>
      <c r="Z40" s="277"/>
      <c r="AA40" s="277"/>
    </row>
    <row r="42" spans="1:27" ht="23.1" hidden="1" customHeight="1">
      <c r="A42" s="259" t="s">
        <v>81</v>
      </c>
      <c r="D42" s="259" t="s">
        <v>94</v>
      </c>
      <c r="E42" s="259" t="s">
        <v>104</v>
      </c>
      <c r="F42" s="259">
        <v>11737.757366965699</v>
      </c>
      <c r="H42" s="259">
        <v>1011.46826754721</v>
      </c>
      <c r="I42" s="259">
        <v>711.81191465229199</v>
      </c>
      <c r="J42" s="259">
        <v>502.66074096510499</v>
      </c>
      <c r="K42" s="259">
        <v>928.05819081077095</v>
      </c>
      <c r="L42" s="259">
        <v>195.59649548670001</v>
      </c>
      <c r="M42" s="259">
        <v>926.04094480219806</v>
      </c>
      <c r="N42" s="259">
        <v>317.11371210628198</v>
      </c>
      <c r="P42" s="259">
        <v>3167.39016692322</v>
      </c>
      <c r="Q42" s="259">
        <v>277.86906871134897</v>
      </c>
      <c r="R42" s="259">
        <v>1230.15025394537</v>
      </c>
      <c r="S42" s="259">
        <v>101.85838947133701</v>
      </c>
      <c r="T42" s="259">
        <v>1124.3829178579699</v>
      </c>
      <c r="U42" s="259">
        <v>44.5454733890287</v>
      </c>
      <c r="X42" s="259">
        <v>494.112968574462</v>
      </c>
      <c r="Z42" s="259">
        <v>185.16146096591001</v>
      </c>
      <c r="AA42" s="259">
        <v>519.53640075645706</v>
      </c>
    </row>
    <row r="43" spans="1:27" ht="23.1" hidden="1" customHeight="1">
      <c r="A43" s="259">
        <v>205</v>
      </c>
      <c r="E43" s="259" t="s">
        <v>106</v>
      </c>
      <c r="F43" s="259">
        <v>11737.757366965699</v>
      </c>
      <c r="H43" s="259">
        <v>1011.46826754721</v>
      </c>
      <c r="I43" s="259">
        <v>711.81191465229199</v>
      </c>
      <c r="J43" s="259">
        <v>502.66074096510499</v>
      </c>
      <c r="K43" s="259">
        <v>928.05819081077095</v>
      </c>
      <c r="L43" s="259">
        <v>195.59649548670001</v>
      </c>
      <c r="M43" s="259">
        <v>926.04094480219806</v>
      </c>
      <c r="N43" s="259">
        <v>317.11371210628198</v>
      </c>
      <c r="P43" s="259">
        <v>3167.39016692322</v>
      </c>
      <c r="Q43" s="259">
        <v>277.86906871134897</v>
      </c>
      <c r="R43" s="259">
        <v>1230.15025394537</v>
      </c>
      <c r="S43" s="259">
        <v>101.85838947133701</v>
      </c>
      <c r="T43" s="259">
        <v>1124.3829178579699</v>
      </c>
      <c r="U43" s="259">
        <v>44.5454733890287</v>
      </c>
      <c r="X43" s="259">
        <v>494.112968574462</v>
      </c>
      <c r="Z43" s="259">
        <v>185.16146096591001</v>
      </c>
      <c r="AA43" s="259">
        <v>519.53640075645706</v>
      </c>
    </row>
    <row r="44" spans="1:27" ht="23.1" hidden="1" customHeight="1">
      <c r="A44" s="259">
        <v>205</v>
      </c>
      <c r="B44" s="259" t="s">
        <v>107</v>
      </c>
      <c r="D44" s="259" t="s">
        <v>94</v>
      </c>
      <c r="E44" s="259" t="s">
        <v>108</v>
      </c>
      <c r="F44" s="259">
        <v>279.23320949464397</v>
      </c>
      <c r="H44" s="280">
        <v>23.9681386942922</v>
      </c>
      <c r="I44" s="280">
        <v>16.819766200146098</v>
      </c>
      <c r="J44" s="280">
        <v>11.937973376295499</v>
      </c>
      <c r="K44" s="280">
        <v>22.005901895068501</v>
      </c>
      <c r="L44" s="280">
        <v>4.6388159715012698</v>
      </c>
      <c r="M44" s="280">
        <v>21.919509495680298</v>
      </c>
      <c r="N44" s="280">
        <v>7.5443372320496103</v>
      </c>
      <c r="O44" s="280"/>
      <c r="P44" s="280">
        <v>76.0535185464649</v>
      </c>
      <c r="Q44" s="280">
        <v>6.59506813958044</v>
      </c>
      <c r="R44" s="280">
        <v>29.091888894008601</v>
      </c>
      <c r="S44" s="280">
        <v>2.4184178077440301</v>
      </c>
      <c r="T44" s="280">
        <v>26.652578695794698</v>
      </c>
      <c r="U44" s="280">
        <v>1.0954740775790299</v>
      </c>
      <c r="V44" s="280"/>
      <c r="W44" s="280"/>
      <c r="X44" s="280">
        <v>11.781148607095799</v>
      </c>
      <c r="Y44" s="280"/>
      <c r="Z44" s="280">
        <v>4.4009438511108998</v>
      </c>
      <c r="AA44" s="259">
        <v>12.3097280102327</v>
      </c>
    </row>
    <row r="45" spans="1:27" ht="23.1" hidden="1" customHeight="1">
      <c r="A45" s="259">
        <v>205</v>
      </c>
      <c r="B45" s="259" t="s">
        <v>107</v>
      </c>
      <c r="C45" s="259" t="s">
        <v>109</v>
      </c>
      <c r="D45" s="259" t="s">
        <v>94</v>
      </c>
      <c r="E45" s="259" t="s">
        <v>110</v>
      </c>
      <c r="F45" s="259">
        <v>279.23320949464397</v>
      </c>
      <c r="H45" s="259">
        <v>23.9681386942922</v>
      </c>
      <c r="I45" s="259">
        <v>16.819766200146098</v>
      </c>
      <c r="J45" s="259">
        <v>11.937973376295499</v>
      </c>
      <c r="K45" s="259">
        <v>22.005901895068501</v>
      </c>
      <c r="L45" s="259">
        <v>4.6388159715012698</v>
      </c>
      <c r="M45" s="259">
        <v>21.919509495680298</v>
      </c>
      <c r="N45" s="259">
        <v>7.5443372320496103</v>
      </c>
      <c r="O45" s="259">
        <v>0</v>
      </c>
      <c r="P45" s="259">
        <v>76.0535185464649</v>
      </c>
      <c r="Q45" s="259">
        <v>6.59506813958044</v>
      </c>
      <c r="R45" s="259">
        <v>29.091888894008601</v>
      </c>
      <c r="S45" s="259">
        <v>2.4184178077440301</v>
      </c>
      <c r="T45" s="259">
        <v>26.652578695794698</v>
      </c>
      <c r="U45" s="259">
        <v>1.0954740775790299</v>
      </c>
      <c r="V45" s="259">
        <v>0</v>
      </c>
      <c r="W45" s="259">
        <v>0</v>
      </c>
      <c r="X45" s="259">
        <v>11.781148607095799</v>
      </c>
      <c r="Y45" s="259">
        <v>0</v>
      </c>
      <c r="Z45" s="259">
        <v>4.4009438511108998</v>
      </c>
      <c r="AA45" s="259">
        <v>12.3097280102327</v>
      </c>
    </row>
    <row r="46" spans="1:27" ht="23.1" hidden="1" customHeight="1">
      <c r="A46" s="259">
        <v>205</v>
      </c>
      <c r="B46" s="259" t="s">
        <v>109</v>
      </c>
      <c r="E46" s="259" t="s">
        <v>111</v>
      </c>
      <c r="F46" s="259">
        <v>10748.565757471</v>
      </c>
      <c r="H46" s="259">
        <v>926.28167691434498</v>
      </c>
      <c r="I46" s="259">
        <v>651.82147513538996</v>
      </c>
      <c r="J46" s="259">
        <v>460.235353066676</v>
      </c>
      <c r="K46" s="259">
        <v>849.80101687025899</v>
      </c>
      <c r="L46" s="259">
        <v>179.05890902293001</v>
      </c>
      <c r="M46" s="259">
        <v>847.98756426315799</v>
      </c>
      <c r="N46" s="259">
        <v>290.318634887173</v>
      </c>
      <c r="P46" s="259">
        <v>2900.0961627898801</v>
      </c>
      <c r="Q46" s="259">
        <v>254.395055590125</v>
      </c>
      <c r="R46" s="259">
        <v>1126.5028262124499</v>
      </c>
      <c r="S46" s="259">
        <v>93.178547914523804</v>
      </c>
      <c r="T46" s="259">
        <v>1029.5943117767999</v>
      </c>
      <c r="U46" s="259">
        <v>40.705685807935602</v>
      </c>
      <c r="X46" s="259">
        <v>452.37343805304403</v>
      </c>
      <c r="Z46" s="259">
        <v>169.495738674845</v>
      </c>
      <c r="AA46" s="259">
        <v>476.719360491494</v>
      </c>
    </row>
    <row r="47" spans="1:27" ht="23.1" hidden="1" customHeight="1">
      <c r="A47" s="259">
        <v>205</v>
      </c>
      <c r="B47" s="259" t="s">
        <v>109</v>
      </c>
      <c r="C47" s="259" t="s">
        <v>107</v>
      </c>
      <c r="D47" s="259" t="s">
        <v>94</v>
      </c>
      <c r="E47" s="259" t="s">
        <v>112</v>
      </c>
      <c r="F47" s="259">
        <v>1056.3067820362301</v>
      </c>
      <c r="H47" s="259">
        <v>91.029597760095001</v>
      </c>
      <c r="I47" s="259">
        <v>64.057238928254307</v>
      </c>
      <c r="J47" s="259">
        <v>45.229264605769501</v>
      </c>
      <c r="K47" s="259">
        <v>83.513521501918603</v>
      </c>
      <c r="L47" s="259">
        <v>17.5968723876917</v>
      </c>
      <c r="M47" s="259">
        <v>83.335305884039499</v>
      </c>
      <c r="N47" s="259">
        <v>28.5308337784199</v>
      </c>
      <c r="O47" s="259">
        <v>0</v>
      </c>
      <c r="P47" s="259">
        <v>285.00465219584601</v>
      </c>
      <c r="Q47" s="259">
        <v>25.000472490904599</v>
      </c>
      <c r="R47" s="259">
        <v>110.706172540658</v>
      </c>
      <c r="S47" s="259">
        <v>9.15704795628079</v>
      </c>
      <c r="T47" s="259">
        <v>101.182565080353</v>
      </c>
      <c r="U47" s="259">
        <v>4.00031901525763</v>
      </c>
      <c r="V47" s="259">
        <v>0</v>
      </c>
      <c r="W47" s="259">
        <v>0</v>
      </c>
      <c r="X47" s="259">
        <v>44.456641138036701</v>
      </c>
      <c r="Y47" s="259">
        <v>0</v>
      </c>
      <c r="Z47" s="259">
        <v>16.657059400137602</v>
      </c>
      <c r="AA47" s="259">
        <v>46.8492173725718</v>
      </c>
    </row>
    <row r="48" spans="1:27" ht="23.1" hidden="1" customHeight="1">
      <c r="A48" s="259">
        <v>205</v>
      </c>
      <c r="B48" s="259" t="s">
        <v>109</v>
      </c>
      <c r="C48" s="259" t="s">
        <v>109</v>
      </c>
      <c r="D48" s="259" t="s">
        <v>94</v>
      </c>
      <c r="E48" s="259" t="s">
        <v>113</v>
      </c>
      <c r="F48" s="259">
        <v>5069.2773436654297</v>
      </c>
      <c r="H48" s="259">
        <v>436.85630479308799</v>
      </c>
      <c r="I48" s="259">
        <v>307.41439468067699</v>
      </c>
      <c r="J48" s="259">
        <v>217.05785689901199</v>
      </c>
      <c r="K48" s="259">
        <v>400.78622010103697</v>
      </c>
      <c r="L48" s="259">
        <v>84.448408389786593</v>
      </c>
      <c r="M48" s="259">
        <v>399.93095304286197</v>
      </c>
      <c r="N48" s="259">
        <v>136.921121523072</v>
      </c>
      <c r="O48" s="259">
        <v>0</v>
      </c>
      <c r="P48" s="259">
        <v>1367.7538105270701</v>
      </c>
      <c r="Q48" s="259">
        <v>119.978713508559</v>
      </c>
      <c r="R48" s="259">
        <v>531.28532525603305</v>
      </c>
      <c r="S48" s="259">
        <v>43.945202784885403</v>
      </c>
      <c r="T48" s="259">
        <v>485.58098220956998</v>
      </c>
      <c r="U48" s="259">
        <v>19.197762332253902</v>
      </c>
      <c r="V48" s="259">
        <v>0</v>
      </c>
      <c r="W48" s="259">
        <v>0</v>
      </c>
      <c r="X48" s="259">
        <v>213.34999218890101</v>
      </c>
      <c r="Y48" s="259">
        <v>0</v>
      </c>
      <c r="Z48" s="259">
        <v>79.938191503830197</v>
      </c>
      <c r="AA48" s="259">
        <v>224.83210392479401</v>
      </c>
    </row>
    <row r="49" spans="1:27" ht="23.1" hidden="1" customHeight="1">
      <c r="A49" s="259">
        <v>205</v>
      </c>
      <c r="B49" s="259" t="s">
        <v>109</v>
      </c>
      <c r="C49" s="259" t="s">
        <v>114</v>
      </c>
      <c r="D49" s="259" t="s">
        <v>94</v>
      </c>
      <c r="E49" s="259" t="s">
        <v>115</v>
      </c>
      <c r="F49" s="259">
        <v>2853.15533751473</v>
      </c>
      <c r="H49" s="259">
        <v>245.877037938136</v>
      </c>
      <c r="I49" s="259">
        <v>173.022890946785</v>
      </c>
      <c r="J49" s="259">
        <v>122.16727177785999</v>
      </c>
      <c r="K49" s="259">
        <v>225.57561276708401</v>
      </c>
      <c r="L49" s="259">
        <v>47.530330421362201</v>
      </c>
      <c r="M49" s="259">
        <v>225.094240451742</v>
      </c>
      <c r="N49" s="259">
        <v>77.0636921612153</v>
      </c>
      <c r="O49" s="259">
        <v>0</v>
      </c>
      <c r="P49" s="259">
        <v>769.81664650640596</v>
      </c>
      <c r="Q49" s="259">
        <v>67.527949967633305</v>
      </c>
      <c r="R49" s="259">
        <v>299.02478375772699</v>
      </c>
      <c r="S49" s="259">
        <v>24.733799589904201</v>
      </c>
      <c r="T49" s="259">
        <v>273.30088240646802</v>
      </c>
      <c r="U49" s="259">
        <v>10.805129479659501</v>
      </c>
      <c r="V49" s="259">
        <v>0</v>
      </c>
      <c r="W49" s="259">
        <v>0</v>
      </c>
      <c r="X49" s="259">
        <v>120.080364064741</v>
      </c>
      <c r="Y49" s="259">
        <v>0</v>
      </c>
      <c r="Z49" s="259">
        <v>44.9918326219479</v>
      </c>
      <c r="AA49" s="259">
        <v>126.542872656057</v>
      </c>
    </row>
    <row r="50" spans="1:27" ht="23.1" hidden="1" customHeight="1">
      <c r="A50" s="259">
        <v>205</v>
      </c>
      <c r="B50" s="259" t="s">
        <v>109</v>
      </c>
      <c r="C50" s="259" t="s">
        <v>116</v>
      </c>
      <c r="D50" s="259" t="s">
        <v>94</v>
      </c>
      <c r="E50" s="259" t="s">
        <v>117</v>
      </c>
      <c r="F50" s="259">
        <v>1769.8262942546301</v>
      </c>
      <c r="H50" s="259">
        <v>152.51873642302601</v>
      </c>
      <c r="I50" s="259">
        <v>107.326950579673</v>
      </c>
      <c r="J50" s="259">
        <v>75.780959784035005</v>
      </c>
      <c r="K50" s="259">
        <v>139.92566250022</v>
      </c>
      <c r="L50" s="259">
        <v>29.4832978240896</v>
      </c>
      <c r="M50" s="259">
        <v>139.627064884514</v>
      </c>
      <c r="N50" s="259">
        <v>47.802987424465599</v>
      </c>
      <c r="O50" s="259">
        <v>0</v>
      </c>
      <c r="P50" s="259">
        <v>477.52105356055699</v>
      </c>
      <c r="Q50" s="259">
        <v>41.8879196230274</v>
      </c>
      <c r="R50" s="259">
        <v>185.48654465803301</v>
      </c>
      <c r="S50" s="259">
        <v>15.342497583453399</v>
      </c>
      <c r="T50" s="259">
        <v>169.52988208040901</v>
      </c>
      <c r="U50" s="259">
        <v>6.7024749807645296</v>
      </c>
      <c r="V50" s="259">
        <v>0</v>
      </c>
      <c r="W50" s="259">
        <v>0</v>
      </c>
      <c r="X50" s="259">
        <v>74.486440661365194</v>
      </c>
      <c r="Y50" s="259">
        <v>0</v>
      </c>
      <c r="Z50" s="259">
        <v>27.9086551489297</v>
      </c>
      <c r="AA50" s="259">
        <v>78.495166538071302</v>
      </c>
    </row>
    <row r="51" spans="1:27" ht="23.1" hidden="1" customHeight="1">
      <c r="A51" s="259" t="s">
        <v>105</v>
      </c>
      <c r="B51" s="259" t="s">
        <v>114</v>
      </c>
      <c r="D51" s="259" t="s">
        <v>94</v>
      </c>
      <c r="E51" s="259" t="s">
        <v>280</v>
      </c>
      <c r="F51" s="259">
        <v>591.63199999999995</v>
      </c>
      <c r="H51" s="259">
        <v>51.001728562882001</v>
      </c>
      <c r="I51" s="259">
        <v>35.968847178719898</v>
      </c>
      <c r="J51" s="259">
        <v>25.4027358049151</v>
      </c>
      <c r="K51" s="259">
        <v>46.867308009051598</v>
      </c>
      <c r="L51" s="259">
        <v>9.9149086270802194</v>
      </c>
      <c r="M51" s="259">
        <v>46.773039210837403</v>
      </c>
      <c r="N51" s="259">
        <v>16.040871316787499</v>
      </c>
      <c r="P51" s="259">
        <v>159.428528058788</v>
      </c>
      <c r="Q51" s="259">
        <v>14.0645268441888</v>
      </c>
      <c r="R51" s="259">
        <v>62.122530025819003</v>
      </c>
      <c r="S51" s="259">
        <v>5.2171699743890896</v>
      </c>
      <c r="T51" s="259">
        <v>56.7737091513876</v>
      </c>
      <c r="U51" s="259">
        <v>2.28717709371222</v>
      </c>
      <c r="X51" s="259">
        <v>24.962927412028399</v>
      </c>
      <c r="Z51" s="259">
        <v>9.3866637924544207</v>
      </c>
      <c r="AA51" s="259">
        <v>25.4193289369585</v>
      </c>
    </row>
    <row r="52" spans="1:27" ht="23.1" hidden="1" customHeight="1">
      <c r="A52" s="259" t="s">
        <v>105</v>
      </c>
      <c r="B52" s="259" t="s">
        <v>114</v>
      </c>
      <c r="C52" s="259" t="s">
        <v>109</v>
      </c>
      <c r="D52" s="259" t="s">
        <v>94</v>
      </c>
      <c r="E52" s="259" t="s">
        <v>119</v>
      </c>
      <c r="F52" s="259">
        <v>591.63199999999995</v>
      </c>
      <c r="H52" s="259">
        <v>51.001728562882001</v>
      </c>
      <c r="I52" s="259">
        <v>35.968847178719898</v>
      </c>
      <c r="J52" s="259">
        <v>25.4027358049151</v>
      </c>
      <c r="K52" s="259">
        <v>46.867308009051598</v>
      </c>
      <c r="L52" s="259">
        <v>9.9149086270802194</v>
      </c>
      <c r="M52" s="259">
        <v>46.773039210837403</v>
      </c>
      <c r="N52" s="259">
        <v>16.040871316787499</v>
      </c>
      <c r="O52" s="259">
        <v>0</v>
      </c>
      <c r="P52" s="259">
        <v>159.428528058788</v>
      </c>
      <c r="Q52" s="259">
        <v>14.0645268441888</v>
      </c>
      <c r="R52" s="259">
        <v>62.122530025819003</v>
      </c>
      <c r="S52" s="259">
        <v>5.2171699743890896</v>
      </c>
      <c r="T52" s="259">
        <v>56.7737091513876</v>
      </c>
      <c r="U52" s="259">
        <v>2.28717709371222</v>
      </c>
      <c r="V52" s="259">
        <v>0</v>
      </c>
      <c r="W52" s="259">
        <v>0</v>
      </c>
      <c r="X52" s="259">
        <v>24.962927412028399</v>
      </c>
      <c r="Y52" s="259">
        <v>0</v>
      </c>
      <c r="Z52" s="259">
        <v>9.3866637924544207</v>
      </c>
      <c r="AA52" s="259">
        <v>25.4193289369585</v>
      </c>
    </row>
    <row r="53" spans="1:27" ht="23.1" hidden="1" customHeight="1">
      <c r="A53" s="259" t="s">
        <v>105</v>
      </c>
      <c r="B53" s="259" t="s">
        <v>120</v>
      </c>
      <c r="D53" s="259" t="s">
        <v>94</v>
      </c>
      <c r="E53" s="259" t="s">
        <v>281</v>
      </c>
      <c r="F53" s="259">
        <v>118.32640000000001</v>
      </c>
      <c r="H53" s="259">
        <v>10.2167233756937</v>
      </c>
      <c r="I53" s="259">
        <v>7.2018261380361297</v>
      </c>
      <c r="J53" s="259">
        <v>5.0846787172185399</v>
      </c>
      <c r="K53" s="259">
        <v>9.3839640363918306</v>
      </c>
      <c r="L53" s="259">
        <v>1.9838618651886</v>
      </c>
      <c r="M53" s="259">
        <v>9.3608318325223401</v>
      </c>
      <c r="N53" s="259">
        <v>3.20986867027184</v>
      </c>
      <c r="P53" s="259">
        <v>31.811957528088399</v>
      </c>
      <c r="Q53" s="259">
        <v>2.8144181374552302</v>
      </c>
      <c r="R53" s="259">
        <v>12.4330088130948</v>
      </c>
      <c r="S53" s="259">
        <v>1.04425377468006</v>
      </c>
      <c r="T53" s="259">
        <v>11.3623182339925</v>
      </c>
      <c r="U53" s="259">
        <v>0.45713640980192599</v>
      </c>
      <c r="X53" s="259">
        <v>4.9954545022933399</v>
      </c>
      <c r="Z53" s="259">
        <v>1.8781146474994801</v>
      </c>
      <c r="AA53" s="259">
        <v>5.0879833177713198</v>
      </c>
    </row>
    <row r="54" spans="1:27" ht="23.1" hidden="1" customHeight="1">
      <c r="A54" s="259" t="s">
        <v>105</v>
      </c>
      <c r="B54" s="259" t="s">
        <v>120</v>
      </c>
      <c r="C54" s="259" t="s">
        <v>107</v>
      </c>
      <c r="D54" s="259" t="s">
        <v>94</v>
      </c>
      <c r="E54" s="259" t="s">
        <v>122</v>
      </c>
      <c r="F54" s="259">
        <v>118.32640000000001</v>
      </c>
      <c r="H54" s="259">
        <v>10.2167233756937</v>
      </c>
      <c r="I54" s="259">
        <v>7.2018261380361297</v>
      </c>
      <c r="J54" s="259">
        <v>5.0846787172185399</v>
      </c>
      <c r="K54" s="259">
        <v>9.3839640363918306</v>
      </c>
      <c r="L54" s="259">
        <v>1.9838618651886</v>
      </c>
      <c r="M54" s="259">
        <v>9.3608318325223401</v>
      </c>
      <c r="N54" s="259">
        <v>3.20986867027184</v>
      </c>
      <c r="O54" s="259">
        <v>0</v>
      </c>
      <c r="P54" s="259">
        <v>31.811957528088399</v>
      </c>
      <c r="Q54" s="259">
        <v>2.8144181374552302</v>
      </c>
      <c r="R54" s="259">
        <v>12.4330088130948</v>
      </c>
      <c r="S54" s="259">
        <v>1.04425377468006</v>
      </c>
      <c r="T54" s="259">
        <v>11.3623182339925</v>
      </c>
      <c r="U54" s="259">
        <v>0.45713640980192599</v>
      </c>
      <c r="V54" s="259">
        <v>0</v>
      </c>
      <c r="W54" s="259">
        <v>0</v>
      </c>
      <c r="X54" s="259">
        <v>4.9954545022933399</v>
      </c>
      <c r="Y54" s="259">
        <v>0</v>
      </c>
      <c r="Z54" s="259">
        <v>1.8781146474994801</v>
      </c>
      <c r="AA54" s="259">
        <v>5.0879833177713198</v>
      </c>
    </row>
    <row r="55" spans="1:27" ht="23.1" hidden="1" customHeight="1"/>
    <row r="56" spans="1:27" ht="23.1" hidden="1" customHeight="1"/>
  </sheetData>
  <sheetProtection formatCells="0" formatColumns="0" formatRows="0"/>
  <mergeCells count="32">
    <mergeCell ref="Y1:AA1"/>
    <mergeCell ref="A2:AA2"/>
    <mergeCell ref="A3:E3"/>
    <mergeCell ref="Y3:AA3"/>
    <mergeCell ref="A4:C4"/>
    <mergeCell ref="E4:E6"/>
    <mergeCell ref="F4:F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A8:C8"/>
    <mergeCell ref="A5:A6"/>
    <mergeCell ref="B5:B6"/>
    <mergeCell ref="C5:C6"/>
    <mergeCell ref="D4:D6"/>
    <mergeCell ref="Q4:Q6"/>
    <mergeCell ref="R4:R6"/>
    <mergeCell ref="S4:S6"/>
    <mergeCell ref="T4:T6"/>
    <mergeCell ref="U4:U6"/>
    <mergeCell ref="AA4:AA6"/>
    <mergeCell ref="V4:V6"/>
    <mergeCell ref="W4:W6"/>
    <mergeCell ref="X4:X6"/>
    <mergeCell ref="Y4:Y6"/>
    <mergeCell ref="Z4:Z6"/>
  </mergeCells>
  <phoneticPr fontId="36" type="noConversion"/>
  <printOptions horizontalCentered="1"/>
  <pageMargins left="0" right="0" top="0.78740157480314998" bottom="0.78740157480314998" header="0.39370078740157499" footer="0.39370078740157499"/>
  <pageSetup paperSize="9" scale="65" orientation="landscape" horizontalDpi="1200" verticalDpi="1200" r:id="rId1"/>
  <headerFooter scaleWithDoc="0" alignWithMargins="0">
    <oddFooter>&amp;C第 &amp;P 页，共 &amp;N 页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>
  <sheetPr>
    <tabColor rgb="FFFF0000"/>
    <pageSetUpPr fitToPage="1"/>
  </sheetPr>
  <dimension ref="A1:T42"/>
  <sheetViews>
    <sheetView showGridLines="0" showZeros="0" topLeftCell="B1" zoomScale="115" zoomScaleNormal="115" workbookViewId="0">
      <selection activeCell="B22" sqref="A22:XFD22"/>
    </sheetView>
  </sheetViews>
  <sheetFormatPr defaultColWidth="9" defaultRowHeight="14.25"/>
  <cols>
    <col min="1" max="1" width="6.5" customWidth="1"/>
    <col min="2" max="3" width="5.75" customWidth="1"/>
    <col min="4" max="4" width="6.375" customWidth="1"/>
    <col min="5" max="5" width="18.875" customWidth="1"/>
    <col min="6" max="6" width="13.125" customWidth="1"/>
    <col min="7" max="7" width="11.75" customWidth="1"/>
    <col min="8" max="8" width="8.5" customWidth="1"/>
    <col min="9" max="9" width="10" customWidth="1"/>
    <col min="10" max="10" width="9.875" customWidth="1"/>
    <col min="11" max="12" width="6.5" hidden="1" customWidth="1"/>
    <col min="13" max="13" width="9" customWidth="1"/>
    <col min="14" max="15" width="7.625" hidden="1" customWidth="1"/>
    <col min="16" max="16" width="10" customWidth="1"/>
    <col min="17" max="17" width="10.75" customWidth="1"/>
    <col min="18" max="18" width="16" customWidth="1"/>
    <col min="19" max="19" width="17.25" customWidth="1"/>
    <col min="20" max="20" width="10.5" customWidth="1"/>
  </cols>
  <sheetData>
    <row r="1" spans="1:20" ht="14.25" customHeight="1">
      <c r="A1" s="237"/>
      <c r="B1" s="237"/>
      <c r="C1" s="237"/>
      <c r="D1" s="237"/>
      <c r="E1" s="237"/>
      <c r="F1" s="237"/>
      <c r="G1" s="237"/>
      <c r="H1" s="237"/>
      <c r="I1" s="237"/>
      <c r="J1" s="237"/>
      <c r="K1" s="237"/>
      <c r="L1" s="237"/>
      <c r="M1" s="237"/>
      <c r="N1" s="237"/>
      <c r="O1" s="237"/>
      <c r="P1" s="237"/>
      <c r="Q1" s="237"/>
      <c r="R1" s="237"/>
      <c r="S1" s="237"/>
      <c r="T1" s="237" t="s">
        <v>282</v>
      </c>
    </row>
    <row r="2" spans="1:20" ht="33.75" customHeight="1">
      <c r="A2" s="812" t="s">
        <v>283</v>
      </c>
      <c r="B2" s="812"/>
      <c r="C2" s="812"/>
      <c r="D2" s="812"/>
      <c r="E2" s="812"/>
      <c r="F2" s="812"/>
      <c r="G2" s="812"/>
      <c r="H2" s="812"/>
      <c r="I2" s="812"/>
      <c r="J2" s="812"/>
      <c r="K2" s="812"/>
      <c r="L2" s="812"/>
      <c r="M2" s="812"/>
      <c r="N2" s="812"/>
      <c r="O2" s="812"/>
      <c r="P2" s="812"/>
      <c r="Q2" s="812"/>
      <c r="R2" s="812"/>
      <c r="S2" s="812"/>
      <c r="T2" s="812"/>
    </row>
    <row r="3" spans="1:20" ht="14.25" customHeight="1">
      <c r="A3" s="237" t="s">
        <v>125</v>
      </c>
      <c r="B3" s="237"/>
      <c r="C3" s="237"/>
      <c r="D3" s="237"/>
      <c r="E3" s="237"/>
      <c r="F3" s="237"/>
      <c r="G3" s="237"/>
      <c r="H3" s="237"/>
      <c r="I3" s="237"/>
      <c r="J3" s="237"/>
      <c r="K3" s="237"/>
      <c r="L3" s="237"/>
      <c r="M3" s="237"/>
      <c r="N3" s="237"/>
      <c r="O3" s="237"/>
      <c r="P3" s="237"/>
      <c r="Q3" s="237"/>
      <c r="R3" s="237"/>
      <c r="S3" s="813" t="s">
        <v>78</v>
      </c>
      <c r="T3" s="813"/>
    </row>
    <row r="4" spans="1:20" ht="22.5" customHeight="1">
      <c r="A4" s="811" t="s">
        <v>98</v>
      </c>
      <c r="B4" s="811"/>
      <c r="C4" s="811"/>
      <c r="D4" s="702" t="s">
        <v>231</v>
      </c>
      <c r="E4" s="702" t="s">
        <v>157</v>
      </c>
      <c r="F4" s="712" t="s">
        <v>197</v>
      </c>
      <c r="G4" s="702" t="s">
        <v>159</v>
      </c>
      <c r="H4" s="702"/>
      <c r="I4" s="702"/>
      <c r="J4" s="702"/>
      <c r="K4" s="702"/>
      <c r="L4" s="702"/>
      <c r="M4" s="702"/>
      <c r="N4" s="702"/>
      <c r="O4" s="702"/>
      <c r="P4" s="702"/>
      <c r="Q4" s="702"/>
      <c r="R4" s="702" t="s">
        <v>162</v>
      </c>
      <c r="S4" s="702"/>
      <c r="T4" s="702"/>
    </row>
    <row r="5" spans="1:20" ht="14.25" customHeight="1">
      <c r="A5" s="811"/>
      <c r="B5" s="811"/>
      <c r="C5" s="811"/>
      <c r="D5" s="702"/>
      <c r="E5" s="702"/>
      <c r="F5" s="714"/>
      <c r="G5" s="702" t="s">
        <v>90</v>
      </c>
      <c r="H5" s="702" t="s">
        <v>232</v>
      </c>
      <c r="I5" s="702" t="s">
        <v>207</v>
      </c>
      <c r="J5" s="702" t="s">
        <v>208</v>
      </c>
      <c r="K5" s="702" t="s">
        <v>233</v>
      </c>
      <c r="L5" s="702" t="s">
        <v>234</v>
      </c>
      <c r="M5" s="702" t="s">
        <v>209</v>
      </c>
      <c r="N5" s="702" t="s">
        <v>235</v>
      </c>
      <c r="O5" s="702" t="s">
        <v>212</v>
      </c>
      <c r="P5" s="702" t="s">
        <v>236</v>
      </c>
      <c r="Q5" s="702" t="s">
        <v>237</v>
      </c>
      <c r="R5" s="702" t="s">
        <v>90</v>
      </c>
      <c r="S5" s="702" t="s">
        <v>238</v>
      </c>
      <c r="T5" s="702" t="s">
        <v>194</v>
      </c>
    </row>
    <row r="6" spans="1:20" ht="54" customHeight="1">
      <c r="A6" s="238" t="s">
        <v>101</v>
      </c>
      <c r="B6" s="238" t="s">
        <v>102</v>
      </c>
      <c r="C6" s="238" t="s">
        <v>103</v>
      </c>
      <c r="D6" s="702"/>
      <c r="E6" s="702"/>
      <c r="F6" s="713"/>
      <c r="G6" s="702"/>
      <c r="H6" s="702"/>
      <c r="I6" s="702"/>
      <c r="J6" s="702"/>
      <c r="K6" s="702"/>
      <c r="L6" s="702"/>
      <c r="M6" s="702"/>
      <c r="N6" s="702"/>
      <c r="O6" s="702"/>
      <c r="P6" s="702"/>
      <c r="Q6" s="702"/>
      <c r="R6" s="702"/>
      <c r="S6" s="702"/>
      <c r="T6" s="702"/>
    </row>
    <row r="7" spans="1:20" s="21" customFormat="1" ht="35.25" customHeight="1">
      <c r="A7" s="814" t="s">
        <v>81</v>
      </c>
      <c r="B7" s="815"/>
      <c r="C7" s="816"/>
      <c r="D7" s="117" t="s">
        <v>94</v>
      </c>
      <c r="E7" s="239" t="s">
        <v>106</v>
      </c>
      <c r="F7" s="240">
        <f>F9+F11+F16+F18</f>
        <v>11831.644412401703</v>
      </c>
      <c r="G7" s="508">
        <f t="shared" ref="G7:G9" si="0">SUM(H7:Q7)</f>
        <v>224.14392048098844</v>
      </c>
      <c r="H7" s="240">
        <f t="shared" ref="H7:T7" si="1">H9+H11+H16+H18</f>
        <v>19.18179931901749</v>
      </c>
      <c r="I7" s="240">
        <f t="shared" si="1"/>
        <v>6.7316765845953155</v>
      </c>
      <c r="J7" s="240">
        <f t="shared" si="1"/>
        <v>24.101881379102498</v>
      </c>
      <c r="K7" s="240">
        <f t="shared" si="1"/>
        <v>0</v>
      </c>
      <c r="L7" s="240">
        <f t="shared" si="1"/>
        <v>0</v>
      </c>
      <c r="M7" s="240">
        <f t="shared" si="1"/>
        <v>1.9530607685515744</v>
      </c>
      <c r="N7" s="240">
        <f t="shared" si="1"/>
        <v>0</v>
      </c>
      <c r="O7" s="240">
        <f t="shared" si="1"/>
        <v>0</v>
      </c>
      <c r="P7" s="240">
        <f t="shared" si="1"/>
        <v>59.607105501859287</v>
      </c>
      <c r="Q7" s="240">
        <f t="shared" si="1"/>
        <v>112.56839692786228</v>
      </c>
      <c r="R7" s="240">
        <f t="shared" si="1"/>
        <v>11607.500491920715</v>
      </c>
      <c r="S7" s="240">
        <f t="shared" si="1"/>
        <v>11607.500491920715</v>
      </c>
      <c r="T7" s="240">
        <f t="shared" si="1"/>
        <v>0</v>
      </c>
    </row>
    <row r="8" spans="1:20" s="18" customFormat="1">
      <c r="A8" s="241">
        <v>205</v>
      </c>
      <c r="B8" s="242"/>
      <c r="C8" s="243"/>
      <c r="D8" s="244" t="s">
        <v>94</v>
      </c>
      <c r="E8" s="96" t="s">
        <v>106</v>
      </c>
      <c r="F8" s="245">
        <f>F9+F11+F16+F18</f>
        <v>11831.644412401703</v>
      </c>
      <c r="G8" s="508">
        <f t="shared" si="0"/>
        <v>224.14392048098844</v>
      </c>
      <c r="H8" s="245">
        <f t="shared" ref="H8:S8" si="2">H9+H11+H16+H18</f>
        <v>19.18179931901749</v>
      </c>
      <c r="I8" s="245">
        <f t="shared" si="2"/>
        <v>6.7316765845953155</v>
      </c>
      <c r="J8" s="245">
        <f t="shared" si="2"/>
        <v>24.101881379102498</v>
      </c>
      <c r="K8" s="245">
        <f t="shared" si="2"/>
        <v>0</v>
      </c>
      <c r="L8" s="245">
        <f t="shared" si="2"/>
        <v>0</v>
      </c>
      <c r="M8" s="245">
        <f t="shared" si="2"/>
        <v>1.9530607685515744</v>
      </c>
      <c r="N8" s="245">
        <f t="shared" si="2"/>
        <v>0</v>
      </c>
      <c r="O8" s="245">
        <f t="shared" si="2"/>
        <v>0</v>
      </c>
      <c r="P8" s="245">
        <f t="shared" si="2"/>
        <v>59.607105501859287</v>
      </c>
      <c r="Q8" s="245">
        <f t="shared" si="2"/>
        <v>112.56839692786228</v>
      </c>
      <c r="R8" s="245">
        <f t="shared" si="2"/>
        <v>11607.500491920715</v>
      </c>
      <c r="S8" s="245">
        <f t="shared" si="2"/>
        <v>11607.500491920715</v>
      </c>
      <c r="T8" s="245">
        <f t="shared" ref="T8" si="3">T9+T11+T16+T18</f>
        <v>0</v>
      </c>
    </row>
    <row r="9" spans="1:20" s="18" customFormat="1">
      <c r="A9" s="241">
        <v>205</v>
      </c>
      <c r="B9" s="242" t="s">
        <v>107</v>
      </c>
      <c r="C9" s="243"/>
      <c r="D9" s="244" t="s">
        <v>94</v>
      </c>
      <c r="E9" s="96" t="s">
        <v>108</v>
      </c>
      <c r="F9" s="245">
        <f>F10</f>
        <v>274.35000000000002</v>
      </c>
      <c r="G9" s="508">
        <f t="shared" si="0"/>
        <v>4.2677352677803739</v>
      </c>
      <c r="H9" s="245">
        <f t="shared" ref="H9:S9" si="4">H10</f>
        <v>0.37066343799431373</v>
      </c>
      <c r="I9" s="245">
        <f t="shared" si="4"/>
        <v>0.12933132552089377</v>
      </c>
      <c r="J9" s="245">
        <f t="shared" si="4"/>
        <v>0.46</v>
      </c>
      <c r="K9" s="245">
        <f t="shared" si="4"/>
        <v>0</v>
      </c>
      <c r="L9" s="245">
        <f t="shared" si="4"/>
        <v>0</v>
      </c>
      <c r="M9" s="245">
        <f t="shared" si="4"/>
        <v>3.7740504265166903E-2</v>
      </c>
      <c r="N9" s="245">
        <f t="shared" si="4"/>
        <v>0</v>
      </c>
      <c r="O9" s="245">
        <f t="shared" si="4"/>
        <v>0</v>
      </c>
      <c r="P9" s="245">
        <f t="shared" si="4"/>
        <v>1.1299999999999999</v>
      </c>
      <c r="Q9" s="245">
        <f t="shared" si="4"/>
        <v>2.14</v>
      </c>
      <c r="R9" s="245">
        <f t="shared" si="4"/>
        <v>270.08226473221964</v>
      </c>
      <c r="S9" s="245">
        <f t="shared" si="4"/>
        <v>270.08226473221964</v>
      </c>
      <c r="T9" s="245">
        <f t="shared" ref="T9" si="5">T10</f>
        <v>0</v>
      </c>
    </row>
    <row r="10" spans="1:20">
      <c r="A10" s="246">
        <v>205</v>
      </c>
      <c r="B10" s="247" t="s">
        <v>107</v>
      </c>
      <c r="C10" s="248" t="s">
        <v>109</v>
      </c>
      <c r="D10" s="249" t="s">
        <v>94</v>
      </c>
      <c r="E10" s="106" t="s">
        <v>110</v>
      </c>
      <c r="F10" s="250">
        <f>G10+R10</f>
        <v>274.35000000000002</v>
      </c>
      <c r="G10" s="251">
        <f>SUM(H10:Q10)</f>
        <v>4.2677352677803739</v>
      </c>
      <c r="H10" s="250">
        <v>0.37066343799431373</v>
      </c>
      <c r="I10" s="250">
        <v>0.12933132552089377</v>
      </c>
      <c r="J10" s="250">
        <v>0.46</v>
      </c>
      <c r="K10" s="250">
        <v>0</v>
      </c>
      <c r="L10" s="250">
        <v>0</v>
      </c>
      <c r="M10" s="250">
        <v>3.7740504265166903E-2</v>
      </c>
      <c r="N10" s="250">
        <v>0</v>
      </c>
      <c r="O10" s="250">
        <v>0</v>
      </c>
      <c r="P10" s="250">
        <v>1.1299999999999999</v>
      </c>
      <c r="Q10" s="250">
        <v>2.14</v>
      </c>
      <c r="R10" s="250">
        <f>S10+T10</f>
        <v>270.08226473221964</v>
      </c>
      <c r="S10" s="256">
        <f>'17、一般-商品和服务'!F11-'18、商品服务(政府预算)(2)'!G10</f>
        <v>270.08226473221964</v>
      </c>
      <c r="T10" s="250"/>
    </row>
    <row r="11" spans="1:20" s="18" customFormat="1">
      <c r="A11" s="241">
        <v>205</v>
      </c>
      <c r="B11" s="242" t="s">
        <v>109</v>
      </c>
      <c r="C11" s="243"/>
      <c r="D11" s="244" t="s">
        <v>94</v>
      </c>
      <c r="E11" s="96" t="s">
        <v>111</v>
      </c>
      <c r="F11" s="245">
        <f>F12+F13+F14+F15</f>
        <v>10821.273086719153</v>
      </c>
      <c r="G11" s="508">
        <f t="shared" ref="G11:G19" si="6">SUM(H11:Q11)</f>
        <v>207.03651104548058</v>
      </c>
      <c r="H11" s="245">
        <f t="shared" ref="H11:R11" si="7">H12+H13+H14+H15</f>
        <v>17.711587811883124</v>
      </c>
      <c r="I11" s="245">
        <f t="shared" si="7"/>
        <v>6.2229847380602479</v>
      </c>
      <c r="J11" s="245">
        <f t="shared" si="7"/>
        <v>22.263304850824461</v>
      </c>
      <c r="K11" s="245">
        <f t="shared" si="7"/>
        <v>0</v>
      </c>
      <c r="L11" s="245">
        <f t="shared" si="7"/>
        <v>0</v>
      </c>
      <c r="M11" s="245">
        <f t="shared" si="7"/>
        <v>1.8033791940566108</v>
      </c>
      <c r="N11" s="245">
        <f t="shared" si="7"/>
        <v>0</v>
      </c>
      <c r="O11" s="245">
        <f t="shared" si="7"/>
        <v>0</v>
      </c>
      <c r="P11" s="245">
        <f t="shared" si="7"/>
        <v>55.061361238432397</v>
      </c>
      <c r="Q11" s="245">
        <f t="shared" si="7"/>
        <v>103.97389321222374</v>
      </c>
      <c r="R11" s="245">
        <f t="shared" si="7"/>
        <v>10614.236575673673</v>
      </c>
      <c r="S11" s="509">
        <f>'17、一般-商品和服务'!F12-'18、商品服务(政府预算)(2)'!G11</f>
        <v>10614.236575673673</v>
      </c>
      <c r="T11" s="245"/>
    </row>
    <row r="12" spans="1:20">
      <c r="A12" s="246">
        <v>205</v>
      </c>
      <c r="B12" s="247" t="s">
        <v>109</v>
      </c>
      <c r="C12" s="248" t="s">
        <v>107</v>
      </c>
      <c r="D12" s="249" t="s">
        <v>94</v>
      </c>
      <c r="E12" s="106" t="s">
        <v>112</v>
      </c>
      <c r="F12" s="250">
        <f>G12+R12</f>
        <v>1055.4724431894017</v>
      </c>
      <c r="G12" s="251">
        <f t="shared" si="6"/>
        <v>23.225190269619425</v>
      </c>
      <c r="H12" s="250">
        <v>1.9355477275660247</v>
      </c>
      <c r="I12" s="250">
        <v>1.28</v>
      </c>
      <c r="J12" s="250">
        <v>2.4329658961017433</v>
      </c>
      <c r="K12" s="250">
        <v>0</v>
      </c>
      <c r="L12" s="250">
        <v>0</v>
      </c>
      <c r="M12" s="250">
        <v>0.19707586570269239</v>
      </c>
      <c r="N12" s="250">
        <v>0</v>
      </c>
      <c r="O12" s="250">
        <v>0</v>
      </c>
      <c r="P12" s="250">
        <v>6.017184554748777</v>
      </c>
      <c r="Q12" s="250">
        <v>11.362416225500187</v>
      </c>
      <c r="R12" s="250">
        <f t="shared" ref="R12:R19" si="8">S12+T12</f>
        <v>1032.2472529197823</v>
      </c>
      <c r="S12" s="256">
        <f>'17、一般-商品和服务'!F13-'18、商品服务(政府预算)(2)'!G12</f>
        <v>1032.2472529197823</v>
      </c>
      <c r="T12" s="250"/>
    </row>
    <row r="13" spans="1:20">
      <c r="A13" s="246">
        <v>205</v>
      </c>
      <c r="B13" s="247" t="s">
        <v>109</v>
      </c>
      <c r="C13" s="248" t="s">
        <v>109</v>
      </c>
      <c r="D13" s="249" t="s">
        <v>94</v>
      </c>
      <c r="E13" s="106" t="s">
        <v>113</v>
      </c>
      <c r="F13" s="250">
        <f t="shared" ref="F13:F19" si="9">G13+R13</f>
        <v>5081.6128336645961</v>
      </c>
      <c r="G13" s="251">
        <f t="shared" si="6"/>
        <v>108.005546589798</v>
      </c>
      <c r="H13" s="250">
        <v>9.2698307434881038</v>
      </c>
      <c r="I13" s="250">
        <v>2.9044444388179187</v>
      </c>
      <c r="J13" s="250">
        <v>11.652092965903213</v>
      </c>
      <c r="K13" s="250">
        <v>0</v>
      </c>
      <c r="L13" s="250">
        <v>0</v>
      </c>
      <c r="M13" s="250">
        <v>0.94384648473000965</v>
      </c>
      <c r="N13" s="250">
        <v>0</v>
      </c>
      <c r="O13" s="250">
        <v>0</v>
      </c>
      <c r="P13" s="250">
        <v>28.817828452617839</v>
      </c>
      <c r="Q13" s="250">
        <v>54.417503504240919</v>
      </c>
      <c r="R13" s="250">
        <f t="shared" si="8"/>
        <v>4973.6072870747985</v>
      </c>
      <c r="S13" s="256">
        <f>'17、一般-商品和服务'!F14-'18、商品服务(政府预算)(2)'!G13</f>
        <v>4973.6072870747985</v>
      </c>
      <c r="T13" s="250"/>
    </row>
    <row r="14" spans="1:20">
      <c r="A14" s="246">
        <v>205</v>
      </c>
      <c r="B14" s="247" t="s">
        <v>109</v>
      </c>
      <c r="C14" s="248" t="s">
        <v>114</v>
      </c>
      <c r="D14" s="249" t="s">
        <v>94</v>
      </c>
      <c r="E14" s="106" t="s">
        <v>115</v>
      </c>
      <c r="F14" s="250">
        <f t="shared" si="9"/>
        <v>2886.5608121557689</v>
      </c>
      <c r="G14" s="251">
        <f t="shared" si="6"/>
        <v>38.067431314686466</v>
      </c>
      <c r="H14" s="250">
        <v>3.2672270662795255</v>
      </c>
      <c r="I14" s="250">
        <v>1.0236950107937135</v>
      </c>
      <c r="J14" s="250">
        <v>4.1068747176152911</v>
      </c>
      <c r="K14" s="250">
        <v>0</v>
      </c>
      <c r="L14" s="250">
        <v>0</v>
      </c>
      <c r="M14" s="250">
        <v>0.33266635245621518</v>
      </c>
      <c r="N14" s="250">
        <v>0</v>
      </c>
      <c r="O14" s="250">
        <v>0</v>
      </c>
      <c r="P14" s="250">
        <v>10.157077482556524</v>
      </c>
      <c r="Q14" s="250">
        <v>19.179890684985196</v>
      </c>
      <c r="R14" s="250">
        <f t="shared" si="8"/>
        <v>2848.4933808410824</v>
      </c>
      <c r="S14" s="256">
        <f>'17、一般-商品和服务'!F15-'18、商品服务(政府预算)(2)'!G14</f>
        <v>2848.4933808410824</v>
      </c>
      <c r="T14" s="250"/>
    </row>
    <row r="15" spans="1:20">
      <c r="A15" s="246">
        <v>205</v>
      </c>
      <c r="B15" s="246" t="s">
        <v>109</v>
      </c>
      <c r="C15" s="246" t="s">
        <v>116</v>
      </c>
      <c r="D15" s="246" t="s">
        <v>94</v>
      </c>
      <c r="E15" s="106" t="s">
        <v>117</v>
      </c>
      <c r="F15" s="250">
        <f t="shared" si="9"/>
        <v>1797.6269977093875</v>
      </c>
      <c r="G15" s="251">
        <f t="shared" si="6"/>
        <v>37.738342871376688</v>
      </c>
      <c r="H15" s="250">
        <v>3.2389822745494707</v>
      </c>
      <c r="I15" s="250">
        <v>1.014845288448615</v>
      </c>
      <c r="J15" s="250">
        <v>4.0713712712042156</v>
      </c>
      <c r="K15" s="250">
        <v>0</v>
      </c>
      <c r="L15" s="250">
        <v>0</v>
      </c>
      <c r="M15" s="250">
        <v>0.32979049116769371</v>
      </c>
      <c r="N15" s="250">
        <v>0</v>
      </c>
      <c r="O15" s="250">
        <v>0</v>
      </c>
      <c r="P15" s="250">
        <v>10.069270748509258</v>
      </c>
      <c r="Q15" s="250">
        <v>19.014082797497441</v>
      </c>
      <c r="R15" s="250">
        <f t="shared" si="8"/>
        <v>1759.8886548380108</v>
      </c>
      <c r="S15" s="256">
        <f>'17、一般-商品和服务'!F16-'18、商品服务(政府预算)(2)'!G15</f>
        <v>1759.8886548380108</v>
      </c>
      <c r="T15" s="250"/>
    </row>
    <row r="16" spans="1:20" s="18" customFormat="1">
      <c r="A16" s="241" t="s">
        <v>105</v>
      </c>
      <c r="B16" s="241" t="s">
        <v>114</v>
      </c>
      <c r="C16" s="241"/>
      <c r="D16" s="241" t="s">
        <v>94</v>
      </c>
      <c r="E16" s="96" t="s">
        <v>118</v>
      </c>
      <c r="F16" s="245">
        <f>F17</f>
        <v>598.51347519627882</v>
      </c>
      <c r="G16" s="508">
        <f t="shared" si="6"/>
        <v>10.708622578555868</v>
      </c>
      <c r="H16" s="245">
        <f t="shared" ref="H16:R16" si="10">H17</f>
        <v>0.91715539641388233</v>
      </c>
      <c r="I16" s="245">
        <f t="shared" si="10"/>
        <v>0.31586511461873057</v>
      </c>
      <c r="J16" s="245">
        <f t="shared" si="10"/>
        <v>1.1496206047761102</v>
      </c>
      <c r="K16" s="245">
        <f t="shared" si="10"/>
        <v>0</v>
      </c>
      <c r="L16" s="245">
        <f t="shared" si="10"/>
        <v>0</v>
      </c>
      <c r="M16" s="245">
        <f t="shared" si="10"/>
        <v>9.3372840697373546E-2</v>
      </c>
      <c r="N16" s="245">
        <f t="shared" si="10"/>
        <v>0</v>
      </c>
      <c r="O16" s="245">
        <f t="shared" si="10"/>
        <v>0</v>
      </c>
      <c r="P16" s="245">
        <f t="shared" si="10"/>
        <v>2.8488151146956029</v>
      </c>
      <c r="Q16" s="245">
        <f t="shared" si="10"/>
        <v>5.3837935073541683</v>
      </c>
      <c r="R16" s="245">
        <f t="shared" si="10"/>
        <v>587.80485261772299</v>
      </c>
      <c r="S16" s="509">
        <f>'17、一般-商品和服务'!F17-'18、商品服务(政府预算)(2)'!G16</f>
        <v>587.80485261772299</v>
      </c>
      <c r="T16" s="245">
        <f t="shared" ref="T16" si="11">T17</f>
        <v>0</v>
      </c>
    </row>
    <row r="17" spans="1:20">
      <c r="A17" s="246" t="s">
        <v>105</v>
      </c>
      <c r="B17" s="246" t="s">
        <v>114</v>
      </c>
      <c r="C17" s="246" t="s">
        <v>109</v>
      </c>
      <c r="D17" s="246" t="s">
        <v>94</v>
      </c>
      <c r="E17" s="106" t="s">
        <v>119</v>
      </c>
      <c r="F17" s="250">
        <f t="shared" si="9"/>
        <v>598.51347519627882</v>
      </c>
      <c r="G17" s="251">
        <f t="shared" si="6"/>
        <v>10.708622578555868</v>
      </c>
      <c r="H17" s="250">
        <v>0.91715539641388233</v>
      </c>
      <c r="I17" s="250">
        <v>0.31586511461873057</v>
      </c>
      <c r="J17" s="250">
        <v>1.1496206047761102</v>
      </c>
      <c r="K17" s="250">
        <v>0</v>
      </c>
      <c r="L17" s="250">
        <v>0</v>
      </c>
      <c r="M17" s="250">
        <v>9.3372840697373546E-2</v>
      </c>
      <c r="N17" s="250">
        <v>0</v>
      </c>
      <c r="O17" s="250">
        <v>0</v>
      </c>
      <c r="P17" s="250">
        <v>2.8488151146956029</v>
      </c>
      <c r="Q17" s="250">
        <v>5.3837935073541683</v>
      </c>
      <c r="R17" s="250">
        <f t="shared" si="8"/>
        <v>587.80485261772299</v>
      </c>
      <c r="S17" s="256">
        <f>'17、一般-商品和服务'!F18-'18、商品服务(政府预算)(2)'!G17</f>
        <v>587.80485261772299</v>
      </c>
      <c r="T17" s="250"/>
    </row>
    <row r="18" spans="1:20" s="18" customFormat="1">
      <c r="A18" s="241" t="s">
        <v>105</v>
      </c>
      <c r="B18" s="241" t="s">
        <v>120</v>
      </c>
      <c r="C18" s="241"/>
      <c r="D18" s="241" t="s">
        <v>94</v>
      </c>
      <c r="E18" s="96" t="s">
        <v>121</v>
      </c>
      <c r="F18" s="245">
        <f>F19</f>
        <v>137.5078504862702</v>
      </c>
      <c r="G18" s="508">
        <f t="shared" si="6"/>
        <v>2.1310515891716038</v>
      </c>
      <c r="H18" s="245">
        <f t="shared" ref="H18:R18" si="12">H19</f>
        <v>0.18239267272616888</v>
      </c>
      <c r="I18" s="245">
        <f t="shared" si="12"/>
        <v>6.3495406395443918E-2</v>
      </c>
      <c r="J18" s="245">
        <f t="shared" si="12"/>
        <v>0.22895592350192645</v>
      </c>
      <c r="K18" s="245">
        <f t="shared" si="12"/>
        <v>0</v>
      </c>
      <c r="L18" s="245">
        <f t="shared" si="12"/>
        <v>0</v>
      </c>
      <c r="M18" s="245">
        <f t="shared" si="12"/>
        <v>1.8568229532423309E-2</v>
      </c>
      <c r="N18" s="245">
        <f t="shared" si="12"/>
        <v>0</v>
      </c>
      <c r="O18" s="245">
        <f t="shared" si="12"/>
        <v>0</v>
      </c>
      <c r="P18" s="245">
        <f t="shared" si="12"/>
        <v>0.56692914873127986</v>
      </c>
      <c r="Q18" s="245">
        <f t="shared" si="12"/>
        <v>1.0707102082843614</v>
      </c>
      <c r="R18" s="245">
        <f t="shared" si="12"/>
        <v>135.37679889709861</v>
      </c>
      <c r="S18" s="509">
        <f>'17、一般-商品和服务'!F19-'18、商品服务(政府预算)(2)'!G18</f>
        <v>135.37679889709861</v>
      </c>
      <c r="T18" s="245">
        <f t="shared" ref="T18" si="13">T19</f>
        <v>0</v>
      </c>
    </row>
    <row r="19" spans="1:20">
      <c r="A19" s="246" t="s">
        <v>105</v>
      </c>
      <c r="B19" s="246" t="s">
        <v>120</v>
      </c>
      <c r="C19" s="246" t="s">
        <v>107</v>
      </c>
      <c r="D19" s="246" t="s">
        <v>94</v>
      </c>
      <c r="E19" s="106" t="s">
        <v>122</v>
      </c>
      <c r="F19" s="250">
        <f t="shared" si="9"/>
        <v>137.5078504862702</v>
      </c>
      <c r="G19" s="251">
        <f t="shared" si="6"/>
        <v>2.1310515891716038</v>
      </c>
      <c r="H19" s="250">
        <v>0.18239267272616888</v>
      </c>
      <c r="I19" s="250">
        <v>6.3495406395443918E-2</v>
      </c>
      <c r="J19" s="250">
        <v>0.22895592350192645</v>
      </c>
      <c r="K19" s="250">
        <v>0</v>
      </c>
      <c r="L19" s="250">
        <v>0</v>
      </c>
      <c r="M19" s="250">
        <v>1.8568229532423309E-2</v>
      </c>
      <c r="N19" s="250">
        <v>0</v>
      </c>
      <c r="O19" s="250">
        <v>0</v>
      </c>
      <c r="P19" s="250">
        <v>0.56692914873127986</v>
      </c>
      <c r="Q19" s="250">
        <v>1.0707102082843614</v>
      </c>
      <c r="R19" s="250">
        <f t="shared" si="8"/>
        <v>135.37679889709861</v>
      </c>
      <c r="S19" s="256">
        <f>'17、一般-商品和服务'!F20-'18、商品服务(政府预算)(2)'!G19</f>
        <v>135.37679889709861</v>
      </c>
      <c r="T19" s="250"/>
    </row>
    <row r="21" spans="1:20">
      <c r="F21" s="252"/>
      <c r="G21" s="252"/>
      <c r="H21" s="252"/>
      <c r="I21" s="252"/>
      <c r="J21" s="252"/>
      <c r="K21" s="252"/>
      <c r="L21" s="252"/>
      <c r="M21" s="252"/>
      <c r="N21" s="252"/>
      <c r="O21" s="252"/>
      <c r="P21" s="252"/>
      <c r="Q21" s="252"/>
      <c r="R21" s="252"/>
      <c r="S21" s="252"/>
      <c r="T21" s="252"/>
    </row>
    <row r="22" spans="1:20" hidden="1">
      <c r="F22" s="507">
        <v>11831.644412401703</v>
      </c>
    </row>
    <row r="24" spans="1:20" ht="18.75" hidden="1">
      <c r="A24" s="253"/>
      <c r="B24" s="253"/>
      <c r="C24" s="253"/>
      <c r="D24" s="253"/>
      <c r="E24" s="253"/>
      <c r="F24" s="253"/>
      <c r="G24" s="254">
        <f>G7/F7</f>
        <v>1.8944443618170697E-2</v>
      </c>
      <c r="H24" s="253">
        <f>H7/$G$7</f>
        <v>8.5578048594204287E-2</v>
      </c>
      <c r="I24" s="253">
        <f>I7/$G$7</f>
        <v>3.0032831451104587E-2</v>
      </c>
      <c r="J24" s="253">
        <f t="shared" ref="J24:Q24" si="14">J7/$G$7</f>
        <v>0.1075285973734308</v>
      </c>
      <c r="K24" s="253">
        <f t="shared" si="14"/>
        <v>0</v>
      </c>
      <c r="L24" s="253">
        <f t="shared" si="14"/>
        <v>0</v>
      </c>
      <c r="M24" s="253">
        <f t="shared" si="14"/>
        <v>8.7134228952563987E-3</v>
      </c>
      <c r="N24" s="253">
        <f t="shared" si="14"/>
        <v>0</v>
      </c>
      <c r="O24" s="253">
        <f t="shared" si="14"/>
        <v>0</v>
      </c>
      <c r="P24" s="253">
        <f t="shared" si="14"/>
        <v>0.26593228749612718</v>
      </c>
      <c r="Q24" s="253">
        <f t="shared" si="14"/>
        <v>0.50221481218987674</v>
      </c>
      <c r="R24" s="253"/>
      <c r="S24" s="254">
        <f>S7/$F$7</f>
        <v>0.98105555638182929</v>
      </c>
      <c r="T24" s="253"/>
    </row>
    <row r="25" spans="1:20" ht="18.75" hidden="1">
      <c r="A25" s="253"/>
      <c r="B25" s="253"/>
      <c r="C25" s="253"/>
      <c r="D25" s="253"/>
      <c r="E25" s="253"/>
      <c r="F25" s="253"/>
      <c r="G25" s="254">
        <f>F22*G24</f>
        <v>224.14392048098844</v>
      </c>
      <c r="H25" s="253"/>
      <c r="I25" s="253"/>
      <c r="J25" s="253"/>
      <c r="K25" s="253"/>
      <c r="L25" s="253"/>
      <c r="M25" s="253"/>
      <c r="N25" s="253"/>
      <c r="O25" s="253"/>
      <c r="P25" s="253"/>
      <c r="Q25" s="253"/>
      <c r="R25" s="253"/>
      <c r="S25" s="254">
        <f>F22*S24</f>
        <v>11607.500491920715</v>
      </c>
      <c r="T25" s="253"/>
    </row>
    <row r="26" spans="1:20" ht="18.75" hidden="1">
      <c r="A26" s="253"/>
      <c r="B26" s="253"/>
      <c r="C26" s="253"/>
      <c r="D26" s="253"/>
      <c r="E26" s="253"/>
      <c r="F26" s="253"/>
      <c r="G26" s="254"/>
      <c r="H26" s="253"/>
      <c r="I26" s="253"/>
      <c r="J26" s="253"/>
      <c r="K26" s="253"/>
      <c r="L26" s="253"/>
      <c r="M26" s="253"/>
      <c r="N26" s="253"/>
      <c r="O26" s="253"/>
      <c r="P26" s="253"/>
      <c r="Q26" s="253"/>
      <c r="R26" s="253"/>
      <c r="S26" s="254"/>
      <c r="T26" s="253"/>
    </row>
    <row r="27" spans="1:20" hidden="1">
      <c r="A27" s="253"/>
      <c r="B27" s="253"/>
      <c r="C27" s="253"/>
      <c r="D27" s="253"/>
      <c r="E27" s="253"/>
      <c r="F27" s="255">
        <f>F10/F7</f>
        <v>2.3187816539891243E-2</v>
      </c>
      <c r="G27" s="255">
        <f>$G$25*F27</f>
        <v>5.1974081066451312</v>
      </c>
      <c r="H27" s="255">
        <f>$G$27*H24</f>
        <v>0.44478404351438833</v>
      </c>
      <c r="I27" s="255">
        <f t="shared" ref="I27:Q27" si="15">$G$27*I24</f>
        <v>0.15609288164947785</v>
      </c>
      <c r="J27" s="255">
        <f t="shared" si="15"/>
        <v>0.55887000368484963</v>
      </c>
      <c r="K27" s="255">
        <f t="shared" si="15"/>
        <v>0</v>
      </c>
      <c r="L27" s="255">
        <f t="shared" si="15"/>
        <v>0</v>
      </c>
      <c r="M27" s="255">
        <f t="shared" si="15"/>
        <v>4.5287214792432896E-2</v>
      </c>
      <c r="N27" s="255">
        <f t="shared" si="15"/>
        <v>0</v>
      </c>
      <c r="O27" s="255">
        <f t="shared" si="15"/>
        <v>0</v>
      </c>
      <c r="P27" s="255">
        <f t="shared" si="15"/>
        <v>1.3821586268510551</v>
      </c>
      <c r="Q27" s="255">
        <f t="shared" si="15"/>
        <v>2.6102153361529274</v>
      </c>
      <c r="R27" s="255"/>
      <c r="S27" s="255">
        <f>$S$25*F27</f>
        <v>269.1525918933549</v>
      </c>
      <c r="T27" s="253"/>
    </row>
    <row r="28" spans="1:20" hidden="1">
      <c r="A28" s="253"/>
      <c r="B28" s="253"/>
      <c r="C28" s="253"/>
      <c r="D28" s="253"/>
      <c r="E28" s="253"/>
      <c r="F28" s="253"/>
      <c r="G28" s="253">
        <f t="shared" ref="G28:G39" si="16">$G$25*F28</f>
        <v>0</v>
      </c>
      <c r="H28" s="253"/>
      <c r="I28" s="253"/>
      <c r="J28" s="253"/>
      <c r="K28" s="253"/>
      <c r="L28" s="253"/>
      <c r="M28" s="253"/>
      <c r="N28" s="253"/>
      <c r="O28" s="253"/>
      <c r="P28" s="253"/>
      <c r="Q28" s="253"/>
      <c r="R28" s="253"/>
      <c r="S28" s="253">
        <f t="shared" ref="S28:S39" si="17">$S$25*F28</f>
        <v>0</v>
      </c>
      <c r="T28" s="253"/>
    </row>
    <row r="29" spans="1:20" hidden="1">
      <c r="A29" s="253"/>
      <c r="B29" s="253"/>
      <c r="C29" s="253"/>
      <c r="D29" s="253"/>
      <c r="E29" s="253"/>
      <c r="F29" s="253"/>
      <c r="G29" s="253">
        <f t="shared" si="16"/>
        <v>0</v>
      </c>
      <c r="H29" s="253"/>
      <c r="I29" s="253"/>
      <c r="J29" s="253"/>
      <c r="K29" s="253"/>
      <c r="L29" s="253"/>
      <c r="M29" s="253"/>
      <c r="N29" s="253"/>
      <c r="O29" s="253"/>
      <c r="P29" s="253"/>
      <c r="Q29" s="253"/>
      <c r="R29" s="253"/>
      <c r="S29" s="253">
        <f t="shared" si="17"/>
        <v>0</v>
      </c>
      <c r="T29" s="253"/>
    </row>
    <row r="30" spans="1:20" hidden="1">
      <c r="A30" s="253"/>
      <c r="B30" s="253"/>
      <c r="C30" s="253"/>
      <c r="D30" s="253"/>
      <c r="E30" s="253"/>
      <c r="F30" s="255">
        <f>F11/F7</f>
        <v>0.9146043195294562</v>
      </c>
      <c r="G30" s="255">
        <f t="shared" si="16"/>
        <v>205.00299786817897</v>
      </c>
      <c r="H30" s="255"/>
      <c r="I30" s="255"/>
      <c r="J30" s="255"/>
      <c r="K30" s="255"/>
      <c r="L30" s="255"/>
      <c r="M30" s="255"/>
      <c r="N30" s="255"/>
      <c r="O30" s="255"/>
      <c r="P30" s="255"/>
      <c r="Q30" s="255"/>
      <c r="R30" s="255"/>
      <c r="S30" s="255">
        <f>SUM(S31:S34)</f>
        <v>10594.614520894032</v>
      </c>
      <c r="T30" s="253"/>
    </row>
    <row r="31" spans="1:20" hidden="1">
      <c r="A31" s="253"/>
      <c r="B31" s="253"/>
      <c r="C31" s="253"/>
      <c r="D31" s="253"/>
      <c r="E31" s="253"/>
      <c r="F31" s="253">
        <f>F12/$F$11</f>
        <v>9.7536808722143153E-2</v>
      </c>
      <c r="G31" s="253">
        <f>$G$30*F31</f>
        <v>19.995338190534493</v>
      </c>
      <c r="H31" s="253">
        <f>$G$31*H24</f>
        <v>1.7111620233271096</v>
      </c>
      <c r="I31" s="253">
        <v>1.28</v>
      </c>
      <c r="J31" s="253">
        <f t="shared" ref="J31:Q31" si="18">$G$31*J24</f>
        <v>2.1500706696355678</v>
      </c>
      <c r="K31" s="253">
        <f t="shared" si="18"/>
        <v>0</v>
      </c>
      <c r="L31" s="253">
        <f t="shared" si="18"/>
        <v>0</v>
      </c>
      <c r="M31" s="253">
        <f t="shared" si="18"/>
        <v>0.17422783758779792</v>
      </c>
      <c r="N31" s="253">
        <f t="shared" si="18"/>
        <v>0</v>
      </c>
      <c r="O31" s="253">
        <f t="shared" si="18"/>
        <v>0</v>
      </c>
      <c r="P31" s="253">
        <f t="shared" si="18"/>
        <v>5.3174060242675107</v>
      </c>
      <c r="Q31" s="253">
        <f t="shared" si="18"/>
        <v>10.04195501403235</v>
      </c>
      <c r="R31" s="253"/>
      <c r="S31" s="253">
        <f t="shared" si="17"/>
        <v>1132.1585552226534</v>
      </c>
      <c r="T31" s="253"/>
    </row>
    <row r="32" spans="1:20" hidden="1">
      <c r="A32" s="253"/>
      <c r="B32" s="253"/>
      <c r="C32" s="253"/>
      <c r="D32" s="253"/>
      <c r="E32" s="253"/>
      <c r="F32" s="253">
        <f t="shared" ref="F32:F34" si="19">F13/$F$11</f>
        <v>0.46959473187135548</v>
      </c>
      <c r="G32" s="253">
        <f t="shared" ref="G32:G34" si="20">$G$30*F32</f>
        <v>96.268327816731556</v>
      </c>
      <c r="H32" s="253">
        <f>$G$32*H24</f>
        <v>8.2384556359830405</v>
      </c>
      <c r="I32" s="253">
        <f t="shared" ref="I32:Q32" si="21">$G$32*I24</f>
        <v>2.8912104633995819</v>
      </c>
      <c r="J32" s="253">
        <f t="shared" si="21"/>
        <v>10.351598261618776</v>
      </c>
      <c r="K32" s="253">
        <f t="shared" si="21"/>
        <v>0</v>
      </c>
      <c r="L32" s="253">
        <f t="shared" si="21"/>
        <v>0</v>
      </c>
      <c r="M32" s="253">
        <f t="shared" si="21"/>
        <v>0.83882665168635717</v>
      </c>
      <c r="N32" s="253">
        <f t="shared" si="21"/>
        <v>0</v>
      </c>
      <c r="O32" s="253">
        <f t="shared" si="21"/>
        <v>0</v>
      </c>
      <c r="P32" s="253">
        <f t="shared" si="21"/>
        <v>25.600856629730472</v>
      </c>
      <c r="Q32" s="253">
        <f t="shared" si="21"/>
        <v>48.347380174313322</v>
      </c>
      <c r="R32" s="253"/>
      <c r="S32" s="253">
        <f t="shared" si="17"/>
        <v>5450.8210812001353</v>
      </c>
      <c r="T32" s="253"/>
    </row>
    <row r="33" spans="1:20" hidden="1">
      <c r="A33" s="253"/>
      <c r="B33" s="253"/>
      <c r="C33" s="253"/>
      <c r="D33" s="253"/>
      <c r="E33" s="253"/>
      <c r="F33" s="253">
        <f t="shared" si="19"/>
        <v>0.26674872623798929</v>
      </c>
      <c r="G33" s="253">
        <f t="shared" si="20"/>
        <v>54.684288556305972</v>
      </c>
      <c r="H33" s="253">
        <f>$G$33*H24</f>
        <v>4.6797747034110415</v>
      </c>
      <c r="I33" s="253">
        <f t="shared" ref="I33:Q33" si="22">$G$33*I24</f>
        <v>1.6423240212351047</v>
      </c>
      <c r="J33" s="253">
        <f t="shared" si="22"/>
        <v>5.8801248468235343</v>
      </c>
      <c r="K33" s="253">
        <f t="shared" si="22"/>
        <v>0</v>
      </c>
      <c r="L33" s="253">
        <f t="shared" si="22"/>
        <v>0</v>
      </c>
      <c r="M33" s="253">
        <f t="shared" si="22"/>
        <v>0.47648733191732395</v>
      </c>
      <c r="N33" s="253">
        <f t="shared" si="22"/>
        <v>0</v>
      </c>
      <c r="O33" s="253">
        <f t="shared" si="22"/>
        <v>0</v>
      </c>
      <c r="P33" s="253">
        <f t="shared" si="22"/>
        <v>14.542317945876738</v>
      </c>
      <c r="Q33" s="253">
        <f t="shared" si="22"/>
        <v>27.46325970704223</v>
      </c>
      <c r="R33" s="253"/>
      <c r="S33" s="253">
        <v>2083.4</v>
      </c>
      <c r="T33" s="253"/>
    </row>
    <row r="34" spans="1:20" hidden="1">
      <c r="A34" s="253"/>
      <c r="B34" s="253"/>
      <c r="C34" s="253"/>
      <c r="D34" s="253"/>
      <c r="E34" s="253"/>
      <c r="F34" s="253">
        <f t="shared" si="19"/>
        <v>0.16611973316851214</v>
      </c>
      <c r="G34" s="253">
        <f t="shared" si="20"/>
        <v>34.055043304606954</v>
      </c>
      <c r="H34" s="253">
        <f>$G$34*H24</f>
        <v>2.9143641507993854</v>
      </c>
      <c r="I34" s="253">
        <f t="shared" ref="I34:Q34" si="23">$G$34*I24</f>
        <v>1.0227693756273284</v>
      </c>
      <c r="J34" s="253">
        <f t="shared" si="23"/>
        <v>3.6618910400358318</v>
      </c>
      <c r="K34" s="253">
        <f t="shared" si="23"/>
        <v>0</v>
      </c>
      <c r="L34" s="253">
        <f t="shared" si="23"/>
        <v>0</v>
      </c>
      <c r="M34" s="253">
        <f t="shared" si="23"/>
        <v>0.29673599402931039</v>
      </c>
      <c r="N34" s="253">
        <f t="shared" si="23"/>
        <v>0</v>
      </c>
      <c r="O34" s="253">
        <f t="shared" si="23"/>
        <v>0</v>
      </c>
      <c r="P34" s="253">
        <f t="shared" si="23"/>
        <v>9.0563355667737984</v>
      </c>
      <c r="Q34" s="253">
        <f t="shared" si="23"/>
        <v>17.102947177341299</v>
      </c>
      <c r="R34" s="253"/>
      <c r="S34" s="253">
        <f t="shared" si="17"/>
        <v>1928.2348844712426</v>
      </c>
      <c r="T34" s="253"/>
    </row>
    <row r="35" spans="1:20" hidden="1">
      <c r="A35" s="253"/>
      <c r="B35" s="253"/>
      <c r="C35" s="253"/>
      <c r="D35" s="253"/>
      <c r="E35" s="253"/>
      <c r="F35" s="253"/>
      <c r="G35" s="253"/>
      <c r="H35" s="253"/>
      <c r="I35" s="253"/>
      <c r="J35" s="253"/>
      <c r="K35" s="253"/>
      <c r="L35" s="253"/>
      <c r="M35" s="253"/>
      <c r="N35" s="253"/>
      <c r="O35" s="253"/>
      <c r="P35" s="253"/>
      <c r="Q35" s="253"/>
      <c r="R35" s="253"/>
      <c r="S35" s="253">
        <f t="shared" si="17"/>
        <v>0</v>
      </c>
      <c r="T35" s="253"/>
    </row>
    <row r="36" spans="1:20" hidden="1">
      <c r="A36" s="253"/>
      <c r="B36" s="253"/>
      <c r="C36" s="253"/>
      <c r="D36" s="253"/>
      <c r="E36" s="253"/>
      <c r="F36" s="253">
        <f>0.05</f>
        <v>0.05</v>
      </c>
      <c r="G36" s="253">
        <f>$G$25*F36</f>
        <v>11.207196024049423</v>
      </c>
      <c r="H36" s="253">
        <f>$G$36*H24</f>
        <v>0.95908996595087459</v>
      </c>
      <c r="I36" s="253">
        <f t="shared" ref="I36:Q36" si="24">$G$36*I24</f>
        <v>0.33658382922976582</v>
      </c>
      <c r="J36" s="253">
        <f t="shared" si="24"/>
        <v>1.2050940689551251</v>
      </c>
      <c r="K36" s="253">
        <f t="shared" si="24"/>
        <v>0</v>
      </c>
      <c r="L36" s="253">
        <f t="shared" si="24"/>
        <v>0</v>
      </c>
      <c r="M36" s="253">
        <f t="shared" si="24"/>
        <v>9.7653038427578734E-2</v>
      </c>
      <c r="N36" s="253">
        <f t="shared" si="24"/>
        <v>0</v>
      </c>
      <c r="O36" s="253">
        <f t="shared" si="24"/>
        <v>0</v>
      </c>
      <c r="P36" s="253">
        <f t="shared" si="24"/>
        <v>2.9803552750929647</v>
      </c>
      <c r="Q36" s="253">
        <f t="shared" si="24"/>
        <v>5.6284198463931148</v>
      </c>
      <c r="R36" s="253"/>
      <c r="S36" s="253">
        <f t="shared" si="17"/>
        <v>580.37502459603581</v>
      </c>
      <c r="T36" s="253"/>
    </row>
    <row r="37" spans="1:20" hidden="1">
      <c r="A37" s="253"/>
      <c r="B37" s="253"/>
      <c r="C37" s="253"/>
      <c r="D37" s="253"/>
      <c r="E37" s="253"/>
      <c r="F37" s="253"/>
      <c r="G37" s="253">
        <f t="shared" si="16"/>
        <v>0</v>
      </c>
      <c r="H37" s="253"/>
      <c r="I37" s="253"/>
      <c r="J37" s="253"/>
      <c r="K37" s="253"/>
      <c r="L37" s="253"/>
      <c r="M37" s="253"/>
      <c r="N37" s="253"/>
      <c r="O37" s="253"/>
      <c r="P37" s="253"/>
      <c r="Q37" s="253"/>
      <c r="R37" s="253"/>
      <c r="S37" s="253">
        <f t="shared" si="17"/>
        <v>0</v>
      </c>
      <c r="T37" s="253"/>
    </row>
    <row r="38" spans="1:20" hidden="1">
      <c r="A38" s="253"/>
      <c r="B38" s="253"/>
      <c r="C38" s="253"/>
      <c r="D38" s="253"/>
      <c r="E38" s="253"/>
      <c r="F38" s="253"/>
      <c r="G38" s="253">
        <f t="shared" si="16"/>
        <v>0</v>
      </c>
      <c r="H38" s="253"/>
      <c r="I38" s="253"/>
      <c r="J38" s="253"/>
      <c r="K38" s="253"/>
      <c r="L38" s="253"/>
      <c r="M38" s="253"/>
      <c r="N38" s="253"/>
      <c r="O38" s="253"/>
      <c r="P38" s="253"/>
      <c r="Q38" s="253"/>
      <c r="R38" s="253"/>
      <c r="S38" s="253">
        <f t="shared" si="17"/>
        <v>0</v>
      </c>
      <c r="T38" s="253"/>
    </row>
    <row r="39" spans="1:20" hidden="1">
      <c r="A39" s="253"/>
      <c r="B39" s="253"/>
      <c r="C39" s="253"/>
      <c r="D39" s="253"/>
      <c r="E39" s="253"/>
      <c r="F39" s="253">
        <f>0.01</f>
        <v>0.01</v>
      </c>
      <c r="G39" s="253">
        <f t="shared" si="16"/>
        <v>2.2414392048098843</v>
      </c>
      <c r="H39" s="253">
        <f>$G$39*H24</f>
        <v>0.1918179931901749</v>
      </c>
      <c r="I39" s="253">
        <f t="shared" ref="I39:Q39" si="25">$G$39*I24</f>
        <v>6.7316765845953155E-2</v>
      </c>
      <c r="J39" s="253">
        <f t="shared" si="25"/>
        <v>0.24101881379102497</v>
      </c>
      <c r="K39" s="253">
        <f t="shared" si="25"/>
        <v>0</v>
      </c>
      <c r="L39" s="253">
        <f t="shared" si="25"/>
        <v>0</v>
      </c>
      <c r="M39" s="253">
        <f t="shared" si="25"/>
        <v>1.9530607685515743E-2</v>
      </c>
      <c r="N39" s="253">
        <f t="shared" si="25"/>
        <v>0</v>
      </c>
      <c r="O39" s="253">
        <f t="shared" si="25"/>
        <v>0</v>
      </c>
      <c r="P39" s="253">
        <f t="shared" si="25"/>
        <v>0.59607105501859281</v>
      </c>
      <c r="Q39" s="253">
        <f t="shared" si="25"/>
        <v>1.1256839692786227</v>
      </c>
      <c r="R39" s="253"/>
      <c r="S39" s="253">
        <f t="shared" si="17"/>
        <v>116.07500491920715</v>
      </c>
      <c r="T39" s="253"/>
    </row>
    <row r="40" spans="1:20" hidden="1">
      <c r="A40" s="253"/>
      <c r="B40" s="253"/>
      <c r="C40" s="253"/>
      <c r="D40" s="253"/>
      <c r="E40" s="253"/>
      <c r="F40" s="253"/>
      <c r="G40" s="253"/>
      <c r="H40" s="253"/>
      <c r="I40" s="253"/>
      <c r="J40" s="253"/>
      <c r="K40" s="253"/>
      <c r="L40" s="253"/>
      <c r="M40" s="253"/>
      <c r="N40" s="253"/>
      <c r="O40" s="253"/>
      <c r="P40" s="253"/>
      <c r="Q40" s="253"/>
      <c r="R40" s="253"/>
      <c r="S40" s="253"/>
      <c r="T40" s="253"/>
    </row>
    <row r="41" spans="1:20" hidden="1"/>
    <row r="42" spans="1:20" hidden="1"/>
  </sheetData>
  <sheetProtection formatCells="0" formatColumns="0" formatRows="0"/>
  <mergeCells count="23">
    <mergeCell ref="A2:T2"/>
    <mergeCell ref="S3:T3"/>
    <mergeCell ref="G4:Q4"/>
    <mergeCell ref="R4:T4"/>
    <mergeCell ref="A7:C7"/>
    <mergeCell ref="D4:D6"/>
    <mergeCell ref="E4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T5:T6"/>
    <mergeCell ref="A4:C5"/>
    <mergeCell ref="O5:O6"/>
    <mergeCell ref="P5:P6"/>
    <mergeCell ref="Q5:Q6"/>
    <mergeCell ref="R5:R6"/>
    <mergeCell ref="S5:S6"/>
  </mergeCells>
  <phoneticPr fontId="36" type="noConversion"/>
  <printOptions horizontalCentered="1"/>
  <pageMargins left="0" right="0" top="0.78740157480314998" bottom="0.78740157480314998" header="0.39370078740157499" footer="0.39370078740157499"/>
  <pageSetup paperSize="9" scale="79" orientation="landscape" horizontalDpi="1200" verticalDpi="1200" r:id="rId1"/>
  <headerFooter scaleWithDoc="0" alignWithMargins="0">
    <oddFooter>&amp;C第 &amp;P 页，共 &amp;N 页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>
  <sheetPr>
    <tabColor rgb="FFFF0000"/>
    <pageSetUpPr fitToPage="1"/>
  </sheetPr>
  <dimension ref="A1:IR39"/>
  <sheetViews>
    <sheetView showGridLines="0" showZeros="0" zoomScale="115" zoomScaleNormal="115" workbookViewId="0">
      <selection activeCell="F11" sqref="F11:F20"/>
    </sheetView>
  </sheetViews>
  <sheetFormatPr defaultColWidth="6.875" defaultRowHeight="23.1" customHeight="1"/>
  <cols>
    <col min="1" max="3" width="4" style="219" customWidth="1"/>
    <col min="4" max="4" width="11.125" style="219" customWidth="1"/>
    <col min="5" max="5" width="22" style="219" customWidth="1"/>
    <col min="6" max="6" width="15.5" style="219" customWidth="1"/>
    <col min="7" max="7" width="11.5" style="219" customWidth="1"/>
    <col min="8" max="8" width="7.75" style="219" customWidth="1"/>
    <col min="9" max="9" width="15.5" style="219" customWidth="1"/>
    <col min="10" max="10" width="11.5" style="219" customWidth="1"/>
    <col min="11" max="12" width="14.5" style="219" customWidth="1"/>
    <col min="13" max="13" width="6.75" style="219" hidden="1" customWidth="1"/>
    <col min="14" max="14" width="7.25" style="219" hidden="1" customWidth="1"/>
    <col min="15" max="15" width="6.75" style="219" hidden="1" customWidth="1"/>
    <col min="16" max="16" width="8.125" style="219" hidden="1" customWidth="1"/>
    <col min="17" max="18" width="7.25" style="219" hidden="1" customWidth="1"/>
    <col min="19" max="19" width="8.125" style="219" hidden="1" customWidth="1"/>
    <col min="20" max="23" width="6.75" style="219" hidden="1" customWidth="1"/>
    <col min="24" max="245" width="6.75" style="219" customWidth="1"/>
    <col min="246" max="251" width="6.75" style="222" customWidth="1"/>
    <col min="252" max="252" width="6.875" style="223" customWidth="1"/>
    <col min="253" max="16384" width="6.875" style="223"/>
  </cols>
  <sheetData>
    <row r="1" spans="1:252" ht="23.1" customHeight="1">
      <c r="L1" s="219" t="s">
        <v>284</v>
      </c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</row>
    <row r="2" spans="1:252" ht="23.1" customHeight="1">
      <c r="A2" s="817" t="s">
        <v>285</v>
      </c>
      <c r="B2" s="817"/>
      <c r="C2" s="817"/>
      <c r="D2" s="817"/>
      <c r="E2" s="817"/>
      <c r="F2" s="817"/>
      <c r="G2" s="817"/>
      <c r="H2" s="817"/>
      <c r="I2" s="817"/>
      <c r="J2" s="817"/>
      <c r="K2" s="817"/>
      <c r="L2" s="817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</row>
    <row r="3" spans="1:252" ht="23.1" customHeight="1">
      <c r="A3" s="224" t="s">
        <v>125</v>
      </c>
      <c r="B3" s="224"/>
      <c r="C3" s="224"/>
      <c r="D3" s="224"/>
      <c r="E3" s="225"/>
      <c r="H3" s="225"/>
      <c r="J3" s="818" t="s">
        <v>78</v>
      </c>
      <c r="K3" s="818"/>
      <c r="L3" s="818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</row>
    <row r="4" spans="1:252" ht="23.25" customHeight="1">
      <c r="A4" s="763" t="s">
        <v>98</v>
      </c>
      <c r="B4" s="763"/>
      <c r="C4" s="763"/>
      <c r="D4" s="759" t="s">
        <v>156</v>
      </c>
      <c r="E4" s="759" t="s">
        <v>99</v>
      </c>
      <c r="F4" s="759" t="s">
        <v>197</v>
      </c>
      <c r="G4" s="761" t="s">
        <v>241</v>
      </c>
      <c r="H4" s="759" t="s">
        <v>242</v>
      </c>
      <c r="I4" s="759" t="s">
        <v>243</v>
      </c>
      <c r="J4" s="759" t="s">
        <v>244</v>
      </c>
      <c r="K4" s="759" t="s">
        <v>245</v>
      </c>
      <c r="L4" s="759" t="s">
        <v>217</v>
      </c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</row>
    <row r="5" spans="1:252" ht="23.1" customHeight="1">
      <c r="A5" s="759" t="s">
        <v>101</v>
      </c>
      <c r="B5" s="759" t="s">
        <v>102</v>
      </c>
      <c r="C5" s="759" t="s">
        <v>103</v>
      </c>
      <c r="D5" s="759"/>
      <c r="E5" s="759"/>
      <c r="F5" s="759"/>
      <c r="G5" s="761"/>
      <c r="H5" s="759"/>
      <c r="I5" s="759"/>
      <c r="J5" s="759"/>
      <c r="K5" s="759"/>
      <c r="L5" s="759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</row>
    <row r="6" spans="1:252" ht="23.1" customHeight="1">
      <c r="A6" s="759"/>
      <c r="B6" s="759"/>
      <c r="C6" s="759"/>
      <c r="D6" s="759"/>
      <c r="E6" s="759"/>
      <c r="F6" s="759"/>
      <c r="G6" s="761"/>
      <c r="H6" s="759"/>
      <c r="I6" s="759"/>
      <c r="J6" s="759"/>
      <c r="K6" s="759"/>
      <c r="L6" s="759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</row>
    <row r="7" spans="1:252" ht="23.1" customHeight="1">
      <c r="A7" s="227" t="s">
        <v>93</v>
      </c>
      <c r="B7" s="227" t="s">
        <v>93</v>
      </c>
      <c r="C7" s="227" t="s">
        <v>93</v>
      </c>
      <c r="D7" s="227" t="s">
        <v>93</v>
      </c>
      <c r="E7" s="227" t="s">
        <v>93</v>
      </c>
      <c r="F7" s="227">
        <v>1</v>
      </c>
      <c r="G7" s="226">
        <v>2</v>
      </c>
      <c r="H7" s="226">
        <v>3</v>
      </c>
      <c r="I7" s="226">
        <v>4</v>
      </c>
      <c r="J7" s="227">
        <v>5</v>
      </c>
      <c r="K7" s="227"/>
      <c r="L7" s="227">
        <v>6</v>
      </c>
      <c r="M7" s="225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</row>
    <row r="8" spans="1:252" s="220" customFormat="1" ht="17.25" customHeight="1">
      <c r="A8" s="764" t="s">
        <v>81</v>
      </c>
      <c r="B8" s="765"/>
      <c r="C8" s="766"/>
      <c r="D8" s="142" t="s">
        <v>94</v>
      </c>
      <c r="E8" s="228" t="s">
        <v>104</v>
      </c>
      <c r="F8" s="229">
        <f>SUM(G8:L8)</f>
        <v>15086.318632696175</v>
      </c>
      <c r="G8" s="229">
        <f>G9</f>
        <v>160.89947331439919</v>
      </c>
      <c r="H8" s="229"/>
      <c r="I8" s="229">
        <f>I9</f>
        <v>9937.6490155403371</v>
      </c>
      <c r="J8" s="229">
        <f>J9</f>
        <v>21.069999999999997</v>
      </c>
      <c r="K8" s="229">
        <f>K9</f>
        <v>1898.6942141764366</v>
      </c>
      <c r="L8" s="229">
        <f>L9</f>
        <v>3068.0059296650011</v>
      </c>
      <c r="M8" s="232"/>
      <c r="N8" s="225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21"/>
      <c r="AR8" s="21"/>
      <c r="AS8" s="21"/>
      <c r="AT8" s="21"/>
      <c r="AU8" s="21"/>
      <c r="AV8" s="21"/>
      <c r="AW8" s="21"/>
      <c r="AX8" s="21"/>
      <c r="AY8" s="21"/>
      <c r="AZ8" s="21"/>
      <c r="BA8" s="21"/>
      <c r="BB8" s="21"/>
      <c r="BC8" s="21"/>
      <c r="BD8" s="21"/>
      <c r="BE8" s="21"/>
      <c r="BF8" s="21"/>
      <c r="BG8" s="21"/>
      <c r="BH8" s="21"/>
      <c r="BI8" s="21"/>
      <c r="BJ8" s="21"/>
      <c r="BK8" s="21"/>
      <c r="BL8" s="21"/>
      <c r="BM8" s="21"/>
      <c r="BN8" s="21"/>
      <c r="BO8" s="21"/>
      <c r="BP8" s="21"/>
      <c r="BQ8" s="21"/>
      <c r="BR8" s="21"/>
      <c r="BS8" s="21"/>
      <c r="BT8" s="21"/>
      <c r="BU8" s="21"/>
      <c r="BV8" s="21"/>
      <c r="BW8" s="21"/>
      <c r="BX8" s="21"/>
      <c r="BY8" s="21"/>
      <c r="BZ8" s="21"/>
      <c r="CA8" s="21"/>
      <c r="CB8" s="21"/>
      <c r="CC8" s="21"/>
      <c r="CD8" s="21"/>
      <c r="CE8" s="21"/>
      <c r="CF8" s="21"/>
      <c r="CG8" s="21"/>
      <c r="CH8" s="21"/>
      <c r="CI8" s="21"/>
      <c r="CJ8" s="21"/>
      <c r="CK8" s="21"/>
      <c r="CL8" s="21"/>
      <c r="CM8" s="21"/>
      <c r="CN8" s="21"/>
      <c r="CO8" s="21"/>
      <c r="CP8" s="21"/>
      <c r="CQ8" s="21"/>
      <c r="CR8" s="21"/>
      <c r="CS8" s="21"/>
      <c r="CT8" s="21"/>
      <c r="CU8" s="21"/>
      <c r="CV8" s="21"/>
      <c r="CW8" s="21"/>
      <c r="CX8" s="21"/>
      <c r="CY8" s="21"/>
      <c r="CZ8" s="21"/>
      <c r="DA8" s="21"/>
      <c r="DB8" s="21"/>
      <c r="DC8" s="21"/>
      <c r="DD8" s="21"/>
      <c r="DE8" s="21"/>
      <c r="DF8" s="21"/>
      <c r="DG8" s="21"/>
      <c r="DH8" s="21"/>
      <c r="DI8" s="21"/>
      <c r="DJ8" s="21"/>
      <c r="DK8" s="21"/>
      <c r="DL8" s="21"/>
      <c r="DM8" s="21"/>
      <c r="DN8" s="21"/>
      <c r="DO8" s="21"/>
      <c r="DP8" s="21"/>
      <c r="DQ8" s="21"/>
      <c r="DR8" s="21"/>
      <c r="DS8" s="21"/>
      <c r="DT8" s="21"/>
      <c r="DU8" s="21"/>
      <c r="DV8" s="21"/>
      <c r="DW8" s="21"/>
      <c r="DX8" s="21"/>
      <c r="DY8" s="21"/>
      <c r="DZ8" s="21"/>
      <c r="EA8" s="21"/>
      <c r="EB8" s="21"/>
      <c r="EC8" s="21"/>
      <c r="ED8" s="21"/>
      <c r="EE8" s="21"/>
      <c r="EF8" s="21"/>
      <c r="EG8" s="21"/>
      <c r="EH8" s="21"/>
      <c r="EI8" s="21"/>
      <c r="EJ8" s="21"/>
      <c r="EK8" s="21"/>
      <c r="EL8" s="21"/>
      <c r="EM8" s="21"/>
      <c r="EN8" s="21"/>
      <c r="EO8" s="21"/>
      <c r="EP8" s="21"/>
      <c r="EQ8" s="21"/>
      <c r="ER8" s="21"/>
      <c r="ES8" s="21"/>
      <c r="ET8" s="21"/>
      <c r="EU8" s="21"/>
      <c r="EV8" s="21"/>
      <c r="EW8" s="21"/>
      <c r="EX8" s="21"/>
      <c r="EY8" s="21"/>
      <c r="EZ8" s="21"/>
      <c r="FA8" s="21"/>
      <c r="FB8" s="21"/>
      <c r="FC8" s="21"/>
      <c r="FD8" s="21"/>
      <c r="FE8" s="21"/>
      <c r="FF8" s="21"/>
      <c r="FG8" s="21"/>
      <c r="FH8" s="21"/>
      <c r="FI8" s="21"/>
      <c r="FJ8" s="21"/>
      <c r="FK8" s="21"/>
      <c r="FL8" s="21"/>
      <c r="FM8" s="21"/>
      <c r="FN8" s="21"/>
      <c r="FO8" s="21"/>
      <c r="FP8" s="21"/>
      <c r="FQ8" s="21"/>
      <c r="FR8" s="21"/>
      <c r="FS8" s="21"/>
      <c r="FT8" s="21"/>
      <c r="FU8" s="21"/>
      <c r="FV8" s="21"/>
      <c r="FW8" s="21"/>
      <c r="FX8" s="21"/>
      <c r="FY8" s="21"/>
      <c r="FZ8" s="21"/>
      <c r="GA8" s="21"/>
      <c r="GB8" s="21"/>
      <c r="GC8" s="21"/>
      <c r="GD8" s="21"/>
      <c r="GE8" s="21"/>
      <c r="GF8" s="21"/>
      <c r="GG8" s="21"/>
      <c r="GH8" s="21"/>
      <c r="GI8" s="21"/>
      <c r="GJ8" s="21"/>
      <c r="GK8" s="21"/>
      <c r="GL8" s="21"/>
      <c r="GM8" s="21"/>
      <c r="GN8" s="21"/>
      <c r="GO8" s="21"/>
      <c r="GP8" s="21"/>
      <c r="GQ8" s="21"/>
      <c r="GR8" s="21"/>
      <c r="GS8" s="21"/>
      <c r="GT8" s="21"/>
      <c r="GU8" s="21"/>
      <c r="GV8" s="21"/>
      <c r="GW8" s="21"/>
      <c r="GX8" s="21"/>
      <c r="GY8" s="21"/>
      <c r="GZ8" s="21"/>
      <c r="HA8" s="21"/>
      <c r="HB8" s="21"/>
      <c r="HC8" s="21"/>
      <c r="HD8" s="21"/>
      <c r="HE8" s="21"/>
      <c r="HF8" s="21"/>
      <c r="HG8" s="21"/>
      <c r="HH8" s="21"/>
      <c r="HI8" s="21"/>
      <c r="HJ8" s="21"/>
      <c r="HK8" s="21"/>
      <c r="HL8" s="21"/>
      <c r="HM8" s="21"/>
      <c r="HN8" s="21"/>
      <c r="HO8" s="21"/>
      <c r="HP8" s="21"/>
      <c r="HQ8" s="21"/>
      <c r="HR8" s="21"/>
      <c r="HS8" s="21"/>
      <c r="HT8" s="21"/>
      <c r="HU8" s="21"/>
      <c r="HV8" s="21"/>
      <c r="HW8" s="21"/>
      <c r="HX8" s="21"/>
      <c r="HY8" s="21"/>
      <c r="HZ8" s="21"/>
      <c r="IA8" s="21"/>
      <c r="IB8" s="21"/>
      <c r="IC8" s="21"/>
      <c r="ID8" s="21"/>
      <c r="IE8" s="21"/>
      <c r="IF8" s="21"/>
      <c r="IG8" s="21"/>
      <c r="IH8" s="21"/>
      <c r="II8" s="21"/>
      <c r="IJ8" s="21"/>
      <c r="IK8" s="21"/>
      <c r="IL8" s="21"/>
      <c r="IM8" s="21"/>
      <c r="IN8" s="21"/>
      <c r="IO8" s="21"/>
      <c r="IP8" s="21"/>
      <c r="IQ8" s="21"/>
      <c r="IR8" s="21"/>
    </row>
    <row r="9" spans="1:252" s="221" customFormat="1" ht="17.25" customHeight="1">
      <c r="A9" s="118">
        <v>205</v>
      </c>
      <c r="B9" s="118"/>
      <c r="C9" s="119"/>
      <c r="D9" s="120" t="s">
        <v>94</v>
      </c>
      <c r="E9" s="96" t="s">
        <v>106</v>
      </c>
      <c r="F9" s="229">
        <f>SUM(G9:L9)</f>
        <v>15086.318632696175</v>
      </c>
      <c r="G9" s="229">
        <f>G10+G12+G17+G19</f>
        <v>160.89947331439919</v>
      </c>
      <c r="H9" s="229"/>
      <c r="I9" s="229">
        <f>I10+I12+I17+I19</f>
        <v>9937.6490155403371</v>
      </c>
      <c r="J9" s="229">
        <f>J10+J12+J17+J19</f>
        <v>21.069999999999997</v>
      </c>
      <c r="K9" s="229">
        <f>K10+K12+K17+K19</f>
        <v>1898.6942141764366</v>
      </c>
      <c r="L9" s="229">
        <f>L10+L12+L17+L19</f>
        <v>3068.0059296650011</v>
      </c>
      <c r="M9" s="233"/>
      <c r="N9" s="233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  <c r="AN9" s="18"/>
      <c r="AO9" s="18"/>
      <c r="AP9" s="18"/>
      <c r="AQ9" s="18"/>
      <c r="AR9" s="18"/>
      <c r="AS9" s="18"/>
      <c r="AT9" s="18"/>
      <c r="AU9" s="18"/>
      <c r="AV9" s="18"/>
      <c r="AW9" s="18"/>
      <c r="AX9" s="18"/>
      <c r="AY9" s="18"/>
      <c r="AZ9" s="18"/>
      <c r="BA9" s="18"/>
      <c r="BB9" s="18"/>
      <c r="BC9" s="18"/>
      <c r="BD9" s="18"/>
      <c r="BE9" s="18"/>
      <c r="BF9" s="18"/>
      <c r="BG9" s="18"/>
      <c r="BH9" s="18"/>
      <c r="BI9" s="18"/>
      <c r="BJ9" s="18"/>
      <c r="BK9" s="18"/>
      <c r="BL9" s="18"/>
      <c r="BM9" s="18"/>
      <c r="BN9" s="18"/>
      <c r="BO9" s="18"/>
      <c r="BP9" s="18"/>
      <c r="BQ9" s="18"/>
      <c r="BR9" s="18"/>
      <c r="BS9" s="18"/>
      <c r="BT9" s="18"/>
      <c r="BU9" s="18"/>
      <c r="BV9" s="18"/>
      <c r="BW9" s="18"/>
      <c r="BX9" s="18"/>
      <c r="BY9" s="18"/>
      <c r="BZ9" s="18"/>
      <c r="CA9" s="18"/>
      <c r="CB9" s="18"/>
      <c r="CC9" s="18"/>
      <c r="CD9" s="18"/>
      <c r="CE9" s="18"/>
      <c r="CF9" s="18"/>
      <c r="CG9" s="18"/>
      <c r="CH9" s="18"/>
      <c r="CI9" s="18"/>
      <c r="CJ9" s="18"/>
      <c r="CK9" s="18"/>
      <c r="CL9" s="18"/>
      <c r="CM9" s="18"/>
      <c r="CN9" s="18"/>
      <c r="CO9" s="18"/>
      <c r="CP9" s="18"/>
      <c r="CQ9" s="18"/>
      <c r="CR9" s="18"/>
      <c r="CS9" s="18"/>
      <c r="CT9" s="18"/>
      <c r="CU9" s="18"/>
      <c r="CV9" s="18"/>
      <c r="CW9" s="18"/>
      <c r="CX9" s="18"/>
      <c r="CY9" s="18"/>
      <c r="CZ9" s="18"/>
      <c r="DA9" s="18"/>
      <c r="DB9" s="18"/>
      <c r="DC9" s="18"/>
      <c r="DD9" s="18"/>
      <c r="DE9" s="18"/>
      <c r="DF9" s="18"/>
      <c r="DG9" s="18"/>
      <c r="DH9" s="18"/>
      <c r="DI9" s="18"/>
      <c r="DJ9" s="18"/>
      <c r="DK9" s="18"/>
      <c r="DL9" s="18"/>
      <c r="DM9" s="18"/>
      <c r="DN9" s="18"/>
      <c r="DO9" s="18"/>
      <c r="DP9" s="18"/>
      <c r="DQ9" s="18"/>
      <c r="DR9" s="18"/>
      <c r="DS9" s="18"/>
      <c r="DT9" s="18"/>
      <c r="DU9" s="18"/>
      <c r="DV9" s="18"/>
      <c r="DW9" s="18"/>
      <c r="DX9" s="18"/>
      <c r="DY9" s="18"/>
      <c r="DZ9" s="18"/>
      <c r="EA9" s="18"/>
      <c r="EB9" s="18"/>
      <c r="EC9" s="18"/>
      <c r="ED9" s="18"/>
      <c r="EE9" s="18"/>
      <c r="EF9" s="18"/>
      <c r="EG9" s="18"/>
      <c r="EH9" s="18"/>
      <c r="EI9" s="18"/>
      <c r="EJ9" s="18"/>
      <c r="EK9" s="18"/>
      <c r="EL9" s="18"/>
      <c r="EM9" s="18"/>
      <c r="EN9" s="18"/>
      <c r="EO9" s="18"/>
      <c r="EP9" s="18"/>
      <c r="EQ9" s="18"/>
      <c r="ER9" s="18"/>
      <c r="ES9" s="18"/>
      <c r="ET9" s="18"/>
      <c r="EU9" s="18"/>
      <c r="EV9" s="18"/>
      <c r="EW9" s="18"/>
      <c r="EX9" s="18"/>
      <c r="EY9" s="18"/>
      <c r="EZ9" s="18"/>
      <c r="FA9" s="18"/>
      <c r="FB9" s="18"/>
      <c r="FC9" s="18"/>
      <c r="FD9" s="18"/>
      <c r="FE9" s="18"/>
      <c r="FF9" s="18"/>
      <c r="FG9" s="18"/>
      <c r="FH9" s="18"/>
      <c r="FI9" s="18"/>
      <c r="FJ9" s="18"/>
      <c r="FK9" s="18"/>
      <c r="FL9" s="18"/>
      <c r="FM9" s="18"/>
      <c r="FN9" s="18"/>
      <c r="FO9" s="18"/>
      <c r="FP9" s="18"/>
      <c r="FQ9" s="18"/>
      <c r="FR9" s="18"/>
      <c r="FS9" s="18"/>
      <c r="FT9" s="18"/>
      <c r="FU9" s="18"/>
      <c r="FV9" s="18"/>
      <c r="FW9" s="18"/>
      <c r="FX9" s="18"/>
      <c r="FY9" s="18"/>
      <c r="FZ9" s="18"/>
      <c r="GA9" s="18"/>
      <c r="GB9" s="18"/>
      <c r="GC9" s="18"/>
      <c r="GD9" s="18"/>
      <c r="GE9" s="18"/>
      <c r="GF9" s="18"/>
      <c r="GG9" s="18"/>
      <c r="GH9" s="18"/>
      <c r="GI9" s="18"/>
      <c r="GJ9" s="18"/>
      <c r="GK9" s="18"/>
      <c r="GL9" s="18"/>
      <c r="GM9" s="18"/>
      <c r="GN9" s="18"/>
      <c r="GO9" s="18"/>
      <c r="GP9" s="18"/>
      <c r="GQ9" s="18"/>
      <c r="GR9" s="18"/>
      <c r="GS9" s="18"/>
      <c r="GT9" s="18"/>
      <c r="GU9" s="18"/>
      <c r="GV9" s="18"/>
      <c r="GW9" s="18"/>
      <c r="GX9" s="18"/>
      <c r="GY9" s="18"/>
      <c r="GZ9" s="18"/>
      <c r="HA9" s="18"/>
      <c r="HB9" s="18"/>
      <c r="HC9" s="18"/>
      <c r="HD9" s="18"/>
      <c r="HE9" s="18"/>
      <c r="HF9" s="18"/>
      <c r="HG9" s="18"/>
      <c r="HH9" s="18"/>
      <c r="HI9" s="18"/>
      <c r="HJ9" s="18"/>
      <c r="HK9" s="18"/>
      <c r="HL9" s="18"/>
      <c r="HM9" s="18"/>
      <c r="HN9" s="18"/>
      <c r="HO9" s="18"/>
      <c r="HP9" s="18"/>
      <c r="HQ9" s="18"/>
      <c r="HR9" s="18"/>
      <c r="HS9" s="18"/>
      <c r="HT9" s="18"/>
      <c r="HU9" s="18"/>
      <c r="HV9" s="18"/>
      <c r="HW9" s="18"/>
      <c r="HX9" s="18"/>
      <c r="HY9" s="18"/>
      <c r="HZ9" s="18"/>
      <c r="IA9" s="18"/>
      <c r="IB9" s="18"/>
      <c r="IC9" s="18"/>
      <c r="ID9" s="18"/>
      <c r="IE9" s="18"/>
      <c r="IF9" s="18"/>
      <c r="IG9" s="18"/>
      <c r="IH9" s="18"/>
      <c r="II9" s="18"/>
      <c r="IJ9" s="18"/>
      <c r="IK9" s="18"/>
      <c r="IL9" s="18"/>
      <c r="IM9" s="18"/>
      <c r="IN9" s="18"/>
      <c r="IO9" s="18"/>
      <c r="IP9" s="18"/>
      <c r="IQ9" s="18"/>
      <c r="IR9" s="18"/>
    </row>
    <row r="10" spans="1:252" s="221" customFormat="1" ht="17.25" customHeight="1">
      <c r="A10" s="118">
        <v>205</v>
      </c>
      <c r="B10" s="118" t="s">
        <v>107</v>
      </c>
      <c r="C10" s="119"/>
      <c r="D10" s="120" t="s">
        <v>94</v>
      </c>
      <c r="E10" s="96" t="s">
        <v>108</v>
      </c>
      <c r="F10" s="229">
        <f>SUM(G10:L10)</f>
        <v>315.07000000000005</v>
      </c>
      <c r="G10" s="229">
        <f>G11</f>
        <v>4.97</v>
      </c>
      <c r="H10" s="229">
        <f t="shared" ref="H10:L10" si="0">H11</f>
        <v>0</v>
      </c>
      <c r="I10" s="229">
        <f t="shared" si="0"/>
        <v>199.68</v>
      </c>
      <c r="J10" s="229">
        <f t="shared" si="0"/>
        <v>0.65</v>
      </c>
      <c r="K10" s="229">
        <f t="shared" si="0"/>
        <v>45.52</v>
      </c>
      <c r="L10" s="229">
        <f t="shared" si="0"/>
        <v>64.25</v>
      </c>
      <c r="M10" s="233"/>
      <c r="N10" s="233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  <c r="AI10" s="18"/>
      <c r="AJ10" s="18"/>
      <c r="AK10" s="18"/>
      <c r="AL10" s="18"/>
      <c r="AM10" s="18"/>
      <c r="AN10" s="18"/>
      <c r="AO10" s="18"/>
      <c r="AP10" s="18"/>
      <c r="AQ10" s="18"/>
      <c r="AR10" s="18"/>
      <c r="AS10" s="18"/>
      <c r="AT10" s="18"/>
      <c r="AU10" s="18"/>
      <c r="AV10" s="18"/>
      <c r="AW10" s="18"/>
      <c r="AX10" s="18"/>
      <c r="AY10" s="18"/>
      <c r="AZ10" s="18"/>
      <c r="BA10" s="18"/>
      <c r="BB10" s="18"/>
      <c r="BC10" s="18"/>
      <c r="BD10" s="18"/>
      <c r="BE10" s="18"/>
      <c r="BF10" s="18"/>
      <c r="BG10" s="18"/>
      <c r="BH10" s="18"/>
      <c r="BI10" s="18"/>
      <c r="BJ10" s="18"/>
      <c r="BK10" s="18"/>
      <c r="BL10" s="18"/>
      <c r="BM10" s="18"/>
      <c r="BN10" s="18"/>
      <c r="BO10" s="18"/>
      <c r="BP10" s="18"/>
      <c r="BQ10" s="18"/>
      <c r="BR10" s="18"/>
      <c r="BS10" s="18"/>
      <c r="BT10" s="18"/>
      <c r="BU10" s="18"/>
      <c r="BV10" s="18"/>
      <c r="BW10" s="18"/>
      <c r="BX10" s="18"/>
      <c r="BY10" s="18"/>
      <c r="BZ10" s="18"/>
      <c r="CA10" s="18"/>
      <c r="CB10" s="18"/>
      <c r="CC10" s="18"/>
      <c r="CD10" s="18"/>
      <c r="CE10" s="18"/>
      <c r="CF10" s="18"/>
      <c r="CG10" s="18"/>
      <c r="CH10" s="18"/>
      <c r="CI10" s="18"/>
      <c r="CJ10" s="18"/>
      <c r="CK10" s="18"/>
      <c r="CL10" s="18"/>
      <c r="CM10" s="18"/>
      <c r="CN10" s="18"/>
      <c r="CO10" s="18"/>
      <c r="CP10" s="18"/>
      <c r="CQ10" s="18"/>
      <c r="CR10" s="18"/>
      <c r="CS10" s="18"/>
      <c r="CT10" s="18"/>
      <c r="CU10" s="18"/>
      <c r="CV10" s="18"/>
      <c r="CW10" s="18"/>
      <c r="CX10" s="18"/>
      <c r="CY10" s="18"/>
      <c r="CZ10" s="18"/>
      <c r="DA10" s="18"/>
      <c r="DB10" s="18"/>
      <c r="DC10" s="18"/>
      <c r="DD10" s="18"/>
      <c r="DE10" s="18"/>
      <c r="DF10" s="18"/>
      <c r="DG10" s="18"/>
      <c r="DH10" s="18"/>
      <c r="DI10" s="18"/>
      <c r="DJ10" s="18"/>
      <c r="DK10" s="18"/>
      <c r="DL10" s="18"/>
      <c r="DM10" s="18"/>
      <c r="DN10" s="18"/>
      <c r="DO10" s="18"/>
      <c r="DP10" s="18"/>
      <c r="DQ10" s="18"/>
      <c r="DR10" s="18"/>
      <c r="DS10" s="18"/>
      <c r="DT10" s="18"/>
      <c r="DU10" s="18"/>
      <c r="DV10" s="18"/>
      <c r="DW10" s="18"/>
      <c r="DX10" s="18"/>
      <c r="DY10" s="18"/>
      <c r="DZ10" s="18"/>
      <c r="EA10" s="18"/>
      <c r="EB10" s="18"/>
      <c r="EC10" s="18"/>
      <c r="ED10" s="18"/>
      <c r="EE10" s="18"/>
      <c r="EF10" s="18"/>
      <c r="EG10" s="18"/>
      <c r="EH10" s="18"/>
      <c r="EI10" s="18"/>
      <c r="EJ10" s="18"/>
      <c r="EK10" s="18"/>
      <c r="EL10" s="18"/>
      <c r="EM10" s="18"/>
      <c r="EN10" s="18"/>
      <c r="EO10" s="18"/>
      <c r="EP10" s="18"/>
      <c r="EQ10" s="18"/>
      <c r="ER10" s="18"/>
      <c r="ES10" s="18"/>
      <c r="ET10" s="18"/>
      <c r="EU10" s="18"/>
      <c r="EV10" s="18"/>
      <c r="EW10" s="18"/>
      <c r="EX10" s="18"/>
      <c r="EY10" s="18"/>
      <c r="EZ10" s="18"/>
      <c r="FA10" s="18"/>
      <c r="FB10" s="18"/>
      <c r="FC10" s="18"/>
      <c r="FD10" s="18"/>
      <c r="FE10" s="18"/>
      <c r="FF10" s="18"/>
      <c r="FG10" s="18"/>
      <c r="FH10" s="18"/>
      <c r="FI10" s="18"/>
      <c r="FJ10" s="18"/>
      <c r="FK10" s="18"/>
      <c r="FL10" s="18"/>
      <c r="FM10" s="18"/>
      <c r="FN10" s="18"/>
      <c r="FO10" s="18"/>
      <c r="FP10" s="18"/>
      <c r="FQ10" s="18"/>
      <c r="FR10" s="18"/>
      <c r="FS10" s="18"/>
      <c r="FT10" s="18"/>
      <c r="FU10" s="18"/>
      <c r="FV10" s="18"/>
      <c r="FW10" s="18"/>
      <c r="FX10" s="18"/>
      <c r="FY10" s="18"/>
      <c r="FZ10" s="18"/>
      <c r="GA10" s="18"/>
      <c r="GB10" s="18"/>
      <c r="GC10" s="18"/>
      <c r="GD10" s="18"/>
      <c r="GE10" s="18"/>
      <c r="GF10" s="18"/>
      <c r="GG10" s="18"/>
      <c r="GH10" s="18"/>
      <c r="GI10" s="18"/>
      <c r="GJ10" s="18"/>
      <c r="GK10" s="18"/>
      <c r="GL10" s="18"/>
      <c r="GM10" s="18"/>
      <c r="GN10" s="18"/>
      <c r="GO10" s="18"/>
      <c r="GP10" s="18"/>
      <c r="GQ10" s="18"/>
      <c r="GR10" s="18"/>
      <c r="GS10" s="18"/>
      <c r="GT10" s="18"/>
      <c r="GU10" s="18"/>
      <c r="GV10" s="18"/>
      <c r="GW10" s="18"/>
      <c r="GX10" s="18"/>
      <c r="GY10" s="18"/>
      <c r="GZ10" s="18"/>
      <c r="HA10" s="18"/>
      <c r="HB10" s="18"/>
      <c r="HC10" s="18"/>
      <c r="HD10" s="18"/>
      <c r="HE10" s="18"/>
      <c r="HF10" s="18"/>
      <c r="HG10" s="18"/>
      <c r="HH10" s="18"/>
      <c r="HI10" s="18"/>
      <c r="HJ10" s="18"/>
      <c r="HK10" s="18"/>
      <c r="HL10" s="18"/>
      <c r="HM10" s="18"/>
      <c r="HN10" s="18"/>
      <c r="HO10" s="18"/>
      <c r="HP10" s="18"/>
      <c r="HQ10" s="18"/>
      <c r="HR10" s="18"/>
      <c r="HS10" s="18"/>
      <c r="HT10" s="18"/>
      <c r="HU10" s="18"/>
      <c r="HV10" s="18"/>
      <c r="HW10" s="18"/>
      <c r="HX10" s="18"/>
      <c r="HY10" s="18"/>
      <c r="HZ10" s="18"/>
      <c r="IA10" s="18"/>
      <c r="IB10" s="18"/>
      <c r="IC10" s="18"/>
      <c r="ID10" s="18"/>
      <c r="IE10" s="18"/>
      <c r="IF10" s="18"/>
      <c r="IG10" s="18"/>
      <c r="IH10" s="18"/>
      <c r="II10" s="18"/>
      <c r="IJ10" s="18"/>
      <c r="IK10" s="18"/>
      <c r="IL10" s="18"/>
      <c r="IM10" s="18"/>
      <c r="IN10" s="18"/>
      <c r="IO10" s="18"/>
      <c r="IP10" s="18"/>
      <c r="IQ10" s="18"/>
      <c r="IR10" s="18"/>
    </row>
    <row r="11" spans="1:252" ht="17.25" customHeight="1">
      <c r="A11" s="123">
        <v>205</v>
      </c>
      <c r="B11" s="123" t="s">
        <v>107</v>
      </c>
      <c r="C11" s="124" t="s">
        <v>246</v>
      </c>
      <c r="D11" s="125" t="s">
        <v>94</v>
      </c>
      <c r="E11" s="106" t="s">
        <v>247</v>
      </c>
      <c r="F11" s="230">
        <f>SUM(G11:L11)</f>
        <v>315.07000000000005</v>
      </c>
      <c r="G11" s="230">
        <v>4.97</v>
      </c>
      <c r="H11" s="230"/>
      <c r="I11" s="230">
        <v>199.68</v>
      </c>
      <c r="J11" s="230">
        <v>0.65</v>
      </c>
      <c r="K11" s="230">
        <v>45.52</v>
      </c>
      <c r="L11" s="230">
        <v>64.25</v>
      </c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</row>
    <row r="12" spans="1:252" s="221" customFormat="1" ht="17.25" customHeight="1">
      <c r="A12" s="118">
        <v>205</v>
      </c>
      <c r="B12" s="118" t="s">
        <v>109</v>
      </c>
      <c r="C12" s="119"/>
      <c r="D12" s="120" t="s">
        <v>94</v>
      </c>
      <c r="E12" s="96" t="s">
        <v>111</v>
      </c>
      <c r="F12" s="229">
        <f t="shared" ref="F12:F20" si="1">SUM(G12:L12)</f>
        <v>13654.023274010246</v>
      </c>
      <c r="G12" s="229">
        <f>SUM(G13:G16)</f>
        <v>146.26748143083196</v>
      </c>
      <c r="H12" s="229">
        <f t="shared" ref="H12:L12" si="2">SUM(H13:H16)</f>
        <v>0</v>
      </c>
      <c r="I12" s="229">
        <f t="shared" si="2"/>
        <v>9003.8628629144114</v>
      </c>
      <c r="J12" s="229">
        <f t="shared" si="2"/>
        <v>19.189999999999998</v>
      </c>
      <c r="K12" s="229">
        <f t="shared" si="2"/>
        <v>1764.51</v>
      </c>
      <c r="L12" s="229">
        <f t="shared" si="2"/>
        <v>2720.192929665001</v>
      </c>
      <c r="M12" s="233"/>
      <c r="N12" s="233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/>
      <c r="AW12" s="18"/>
      <c r="AX12" s="18"/>
      <c r="AY12" s="18"/>
      <c r="AZ12" s="18"/>
      <c r="BA12" s="18"/>
      <c r="BB12" s="18"/>
      <c r="BC12" s="18"/>
      <c r="BD12" s="18"/>
      <c r="BE12" s="18"/>
      <c r="BF12" s="18"/>
      <c r="BG12" s="18"/>
      <c r="BH12" s="18"/>
      <c r="BI12" s="18"/>
      <c r="BJ12" s="18"/>
      <c r="BK12" s="18"/>
      <c r="BL12" s="18"/>
      <c r="BM12" s="18"/>
      <c r="BN12" s="18"/>
      <c r="BO12" s="18"/>
      <c r="BP12" s="18"/>
      <c r="BQ12" s="18"/>
      <c r="BR12" s="18"/>
      <c r="BS12" s="18"/>
      <c r="BT12" s="18"/>
      <c r="BU12" s="18"/>
      <c r="BV12" s="18"/>
      <c r="BW12" s="18"/>
      <c r="BX12" s="18"/>
      <c r="BY12" s="18"/>
      <c r="BZ12" s="18"/>
      <c r="CA12" s="18"/>
      <c r="CB12" s="18"/>
      <c r="CC12" s="18"/>
      <c r="CD12" s="18"/>
      <c r="CE12" s="18"/>
      <c r="CF12" s="18"/>
      <c r="CG12" s="18"/>
      <c r="CH12" s="18"/>
      <c r="CI12" s="18"/>
      <c r="CJ12" s="18"/>
      <c r="CK12" s="18"/>
      <c r="CL12" s="18"/>
      <c r="CM12" s="18"/>
      <c r="CN12" s="18"/>
      <c r="CO12" s="18"/>
      <c r="CP12" s="18"/>
      <c r="CQ12" s="18"/>
      <c r="CR12" s="18"/>
      <c r="CS12" s="18"/>
      <c r="CT12" s="18"/>
      <c r="CU12" s="18"/>
      <c r="CV12" s="18"/>
      <c r="CW12" s="18"/>
      <c r="CX12" s="18"/>
      <c r="CY12" s="18"/>
      <c r="CZ12" s="18"/>
      <c r="DA12" s="18"/>
      <c r="DB12" s="18"/>
      <c r="DC12" s="18"/>
      <c r="DD12" s="18"/>
      <c r="DE12" s="18"/>
      <c r="DF12" s="18"/>
      <c r="DG12" s="18"/>
      <c r="DH12" s="18"/>
      <c r="DI12" s="18"/>
      <c r="DJ12" s="18"/>
      <c r="DK12" s="18"/>
      <c r="DL12" s="18"/>
      <c r="DM12" s="18"/>
      <c r="DN12" s="18"/>
      <c r="DO12" s="18"/>
      <c r="DP12" s="18"/>
      <c r="DQ12" s="18"/>
      <c r="DR12" s="18"/>
      <c r="DS12" s="18"/>
      <c r="DT12" s="18"/>
      <c r="DU12" s="18"/>
      <c r="DV12" s="18"/>
      <c r="DW12" s="18"/>
      <c r="DX12" s="18"/>
      <c r="DY12" s="18"/>
      <c r="DZ12" s="18"/>
      <c r="EA12" s="18"/>
      <c r="EB12" s="18"/>
      <c r="EC12" s="18"/>
      <c r="ED12" s="18"/>
      <c r="EE12" s="18"/>
      <c r="EF12" s="18"/>
      <c r="EG12" s="18"/>
      <c r="EH12" s="18"/>
      <c r="EI12" s="18"/>
      <c r="EJ12" s="18"/>
      <c r="EK12" s="18"/>
      <c r="EL12" s="18"/>
      <c r="EM12" s="18"/>
      <c r="EN12" s="18"/>
      <c r="EO12" s="18"/>
      <c r="EP12" s="18"/>
      <c r="EQ12" s="18"/>
      <c r="ER12" s="18"/>
      <c r="ES12" s="18"/>
      <c r="ET12" s="18"/>
      <c r="EU12" s="18"/>
      <c r="EV12" s="18"/>
      <c r="EW12" s="18"/>
      <c r="EX12" s="18"/>
      <c r="EY12" s="18"/>
      <c r="EZ12" s="18"/>
      <c r="FA12" s="18"/>
      <c r="FB12" s="18"/>
      <c r="FC12" s="18"/>
      <c r="FD12" s="18"/>
      <c r="FE12" s="18"/>
      <c r="FF12" s="18"/>
      <c r="FG12" s="18"/>
      <c r="FH12" s="18"/>
      <c r="FI12" s="18"/>
      <c r="FJ12" s="18"/>
      <c r="FK12" s="18"/>
      <c r="FL12" s="18"/>
      <c r="FM12" s="18"/>
      <c r="FN12" s="18"/>
      <c r="FO12" s="18"/>
      <c r="FP12" s="18"/>
      <c r="FQ12" s="18"/>
      <c r="FR12" s="18"/>
      <c r="FS12" s="18"/>
      <c r="FT12" s="18"/>
      <c r="FU12" s="18"/>
      <c r="FV12" s="18"/>
      <c r="FW12" s="18"/>
      <c r="FX12" s="18"/>
      <c r="FY12" s="18"/>
      <c r="FZ12" s="18"/>
      <c r="GA12" s="18"/>
      <c r="GB12" s="18"/>
      <c r="GC12" s="18"/>
      <c r="GD12" s="18"/>
      <c r="GE12" s="18"/>
      <c r="GF12" s="18"/>
      <c r="GG12" s="18"/>
      <c r="GH12" s="18"/>
      <c r="GI12" s="18"/>
      <c r="GJ12" s="18"/>
      <c r="GK12" s="18"/>
      <c r="GL12" s="18"/>
      <c r="GM12" s="18"/>
      <c r="GN12" s="18"/>
      <c r="GO12" s="18"/>
      <c r="GP12" s="18"/>
      <c r="GQ12" s="18"/>
      <c r="GR12" s="18"/>
      <c r="GS12" s="18"/>
      <c r="GT12" s="18"/>
      <c r="GU12" s="18"/>
      <c r="GV12" s="18"/>
      <c r="GW12" s="18"/>
      <c r="GX12" s="18"/>
      <c r="GY12" s="18"/>
      <c r="GZ12" s="18"/>
      <c r="HA12" s="18"/>
      <c r="HB12" s="18"/>
      <c r="HC12" s="18"/>
      <c r="HD12" s="18"/>
      <c r="HE12" s="18"/>
      <c r="HF12" s="18"/>
      <c r="HG12" s="18"/>
      <c r="HH12" s="18"/>
      <c r="HI12" s="18"/>
      <c r="HJ12" s="18"/>
      <c r="HK12" s="18"/>
      <c r="HL12" s="18"/>
      <c r="HM12" s="18"/>
      <c r="HN12" s="18"/>
      <c r="HO12" s="18"/>
      <c r="HP12" s="18"/>
      <c r="HQ12" s="18"/>
      <c r="HR12" s="18"/>
      <c r="HS12" s="18"/>
      <c r="HT12" s="18"/>
      <c r="HU12" s="18"/>
      <c r="HV12" s="18"/>
      <c r="HW12" s="18"/>
      <c r="HX12" s="18"/>
      <c r="HY12" s="18"/>
      <c r="HZ12" s="18"/>
      <c r="IA12" s="18"/>
      <c r="IB12" s="18"/>
      <c r="IC12" s="18"/>
      <c r="ID12" s="18"/>
      <c r="IE12" s="18"/>
      <c r="IF12" s="18"/>
      <c r="IG12" s="18"/>
      <c r="IH12" s="18"/>
      <c r="II12" s="18"/>
      <c r="IJ12" s="18"/>
      <c r="IK12" s="18"/>
      <c r="IL12" s="18"/>
      <c r="IM12" s="18"/>
      <c r="IN12" s="18"/>
      <c r="IO12" s="18"/>
      <c r="IP12" s="18"/>
      <c r="IQ12" s="18"/>
      <c r="IR12" s="18"/>
    </row>
    <row r="13" spans="1:252" ht="17.25" customHeight="1">
      <c r="A13" s="123">
        <v>205</v>
      </c>
      <c r="B13" s="123" t="s">
        <v>109</v>
      </c>
      <c r="C13" s="124" t="s">
        <v>107</v>
      </c>
      <c r="D13" s="125" t="s">
        <v>94</v>
      </c>
      <c r="E13" s="106" t="s">
        <v>248</v>
      </c>
      <c r="F13" s="230">
        <f t="shared" si="1"/>
        <v>702.67986900580206</v>
      </c>
      <c r="G13" s="230">
        <v>4.8755827143610704</v>
      </c>
      <c r="H13" s="230"/>
      <c r="I13" s="230">
        <v>370.54428629144098</v>
      </c>
      <c r="J13" s="230">
        <v>0.63</v>
      </c>
      <c r="K13" s="230">
        <v>43.2</v>
      </c>
      <c r="L13" s="230">
        <v>283.43</v>
      </c>
      <c r="M13" s="234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</row>
    <row r="14" spans="1:252" ht="17.25" customHeight="1">
      <c r="A14" s="123">
        <v>205</v>
      </c>
      <c r="B14" s="123" t="s">
        <v>109</v>
      </c>
      <c r="C14" s="124" t="s">
        <v>109</v>
      </c>
      <c r="D14" s="125" t="s">
        <v>94</v>
      </c>
      <c r="E14" s="106" t="s">
        <v>249</v>
      </c>
      <c r="F14" s="230">
        <f t="shared" si="1"/>
        <v>2005.7008432368063</v>
      </c>
      <c r="G14" s="230">
        <v>24.377913571805301</v>
      </c>
      <c r="H14" s="230"/>
      <c r="I14" s="230">
        <v>1419.54</v>
      </c>
      <c r="J14" s="230">
        <v>3.21</v>
      </c>
      <c r="K14" s="230">
        <v>222</v>
      </c>
      <c r="L14" s="230">
        <v>336.57292966500103</v>
      </c>
      <c r="M14" s="23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</row>
    <row r="15" spans="1:252" ht="17.25" customHeight="1">
      <c r="A15" s="123">
        <v>205</v>
      </c>
      <c r="B15" s="123" t="s">
        <v>109</v>
      </c>
      <c r="C15" s="124" t="s">
        <v>114</v>
      </c>
      <c r="D15" s="125" t="s">
        <v>94</v>
      </c>
      <c r="E15" s="106" t="s">
        <v>250</v>
      </c>
      <c r="F15" s="230">
        <f t="shared" si="1"/>
        <v>5324.1588210522186</v>
      </c>
      <c r="G15" s="230">
        <v>43.880244429249601</v>
      </c>
      <c r="H15" s="230"/>
      <c r="I15" s="230">
        <v>3334.8985766229698</v>
      </c>
      <c r="J15" s="230">
        <v>5.74</v>
      </c>
      <c r="K15" s="230">
        <v>837.81</v>
      </c>
      <c r="L15" s="230">
        <v>1101.83</v>
      </c>
      <c r="M15" s="234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</row>
    <row r="16" spans="1:252" ht="17.25" customHeight="1">
      <c r="A16" s="123">
        <v>205</v>
      </c>
      <c r="B16" s="123" t="s">
        <v>109</v>
      </c>
      <c r="C16" s="124" t="s">
        <v>116</v>
      </c>
      <c r="D16" s="125" t="s">
        <v>94</v>
      </c>
      <c r="E16" s="106" t="s">
        <v>251</v>
      </c>
      <c r="F16" s="230">
        <f t="shared" si="1"/>
        <v>5621.4837407154164</v>
      </c>
      <c r="G16" s="230">
        <v>73.133740715415996</v>
      </c>
      <c r="H16" s="230"/>
      <c r="I16" s="230">
        <v>3878.88</v>
      </c>
      <c r="J16" s="230">
        <v>9.61</v>
      </c>
      <c r="K16" s="230">
        <v>661.5</v>
      </c>
      <c r="L16" s="230">
        <v>998.36</v>
      </c>
      <c r="M16" s="234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</row>
    <row r="17" spans="1:252" s="221" customFormat="1" ht="17.25" customHeight="1">
      <c r="A17" s="118" t="s">
        <v>105</v>
      </c>
      <c r="B17" s="118" t="s">
        <v>114</v>
      </c>
      <c r="C17" s="119"/>
      <c r="D17" s="120" t="s">
        <v>94</v>
      </c>
      <c r="E17" s="96" t="s">
        <v>118</v>
      </c>
      <c r="F17" s="229">
        <f t="shared" si="1"/>
        <v>956.20190403097581</v>
      </c>
      <c r="G17" s="229">
        <f>G18</f>
        <v>8.0516599029727001</v>
      </c>
      <c r="H17" s="229">
        <f t="shared" ref="H17:L17" si="3">H18</f>
        <v>0</v>
      </c>
      <c r="I17" s="229">
        <f t="shared" si="3"/>
        <v>611.92615262592506</v>
      </c>
      <c r="J17" s="229">
        <f t="shared" si="3"/>
        <v>1.02</v>
      </c>
      <c r="K17" s="229">
        <f t="shared" si="3"/>
        <v>73.874091502078002</v>
      </c>
      <c r="L17" s="229">
        <f t="shared" si="3"/>
        <v>261.33</v>
      </c>
      <c r="M17" s="235"/>
      <c r="N17" s="233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8"/>
      <c r="AC17" s="18"/>
      <c r="AD17" s="18"/>
      <c r="AE17" s="18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/>
      <c r="AS17" s="18"/>
      <c r="AT17" s="18"/>
      <c r="AU17" s="18"/>
      <c r="AV17" s="18"/>
      <c r="AW17" s="18"/>
      <c r="AX17" s="18"/>
      <c r="AY17" s="18"/>
      <c r="AZ17" s="18"/>
      <c r="BA17" s="18"/>
      <c r="BB17" s="18"/>
      <c r="BC17" s="18"/>
      <c r="BD17" s="18"/>
      <c r="BE17" s="18"/>
      <c r="BF17" s="18"/>
      <c r="BG17" s="18"/>
      <c r="BH17" s="18"/>
      <c r="BI17" s="18"/>
      <c r="BJ17" s="18"/>
      <c r="BK17" s="18"/>
      <c r="BL17" s="18"/>
      <c r="BM17" s="18"/>
      <c r="BN17" s="18"/>
      <c r="BO17" s="18"/>
      <c r="BP17" s="18"/>
      <c r="BQ17" s="18"/>
      <c r="BR17" s="18"/>
      <c r="BS17" s="18"/>
      <c r="BT17" s="18"/>
      <c r="BU17" s="18"/>
      <c r="BV17" s="18"/>
      <c r="BW17" s="18"/>
      <c r="BX17" s="18"/>
      <c r="BY17" s="18"/>
      <c r="BZ17" s="18"/>
      <c r="CA17" s="18"/>
      <c r="CB17" s="18"/>
      <c r="CC17" s="18"/>
      <c r="CD17" s="18"/>
      <c r="CE17" s="18"/>
      <c r="CF17" s="18"/>
      <c r="CG17" s="18"/>
      <c r="CH17" s="18"/>
      <c r="CI17" s="18"/>
      <c r="CJ17" s="18"/>
      <c r="CK17" s="18"/>
      <c r="CL17" s="18"/>
      <c r="CM17" s="18"/>
      <c r="CN17" s="18"/>
      <c r="CO17" s="18"/>
      <c r="CP17" s="18"/>
      <c r="CQ17" s="18"/>
      <c r="CR17" s="18"/>
      <c r="CS17" s="18"/>
      <c r="CT17" s="18"/>
      <c r="CU17" s="18"/>
      <c r="CV17" s="18"/>
      <c r="CW17" s="18"/>
      <c r="CX17" s="18"/>
      <c r="CY17" s="18"/>
      <c r="CZ17" s="18"/>
      <c r="DA17" s="18"/>
      <c r="DB17" s="18"/>
      <c r="DC17" s="18"/>
      <c r="DD17" s="18"/>
      <c r="DE17" s="18"/>
      <c r="DF17" s="18"/>
      <c r="DG17" s="18"/>
      <c r="DH17" s="18"/>
      <c r="DI17" s="18"/>
      <c r="DJ17" s="18"/>
      <c r="DK17" s="18"/>
      <c r="DL17" s="18"/>
      <c r="DM17" s="18"/>
      <c r="DN17" s="18"/>
      <c r="DO17" s="18"/>
      <c r="DP17" s="18"/>
      <c r="DQ17" s="18"/>
      <c r="DR17" s="18"/>
      <c r="DS17" s="18"/>
      <c r="DT17" s="18"/>
      <c r="DU17" s="18"/>
      <c r="DV17" s="18"/>
      <c r="DW17" s="18"/>
      <c r="DX17" s="18"/>
      <c r="DY17" s="18"/>
      <c r="DZ17" s="18"/>
      <c r="EA17" s="18"/>
      <c r="EB17" s="18"/>
      <c r="EC17" s="18"/>
      <c r="ED17" s="18"/>
      <c r="EE17" s="18"/>
      <c r="EF17" s="18"/>
      <c r="EG17" s="18"/>
      <c r="EH17" s="18"/>
      <c r="EI17" s="18"/>
      <c r="EJ17" s="18"/>
      <c r="EK17" s="18"/>
      <c r="EL17" s="18"/>
      <c r="EM17" s="18"/>
      <c r="EN17" s="18"/>
      <c r="EO17" s="18"/>
      <c r="EP17" s="18"/>
      <c r="EQ17" s="18"/>
      <c r="ER17" s="18"/>
      <c r="ES17" s="18"/>
      <c r="ET17" s="18"/>
      <c r="EU17" s="18"/>
      <c r="EV17" s="18"/>
      <c r="EW17" s="18"/>
      <c r="EX17" s="18"/>
      <c r="EY17" s="18"/>
      <c r="EZ17" s="18"/>
      <c r="FA17" s="18"/>
      <c r="FB17" s="18"/>
      <c r="FC17" s="18"/>
      <c r="FD17" s="18"/>
      <c r="FE17" s="18"/>
      <c r="FF17" s="18"/>
      <c r="FG17" s="18"/>
      <c r="FH17" s="18"/>
      <c r="FI17" s="18"/>
      <c r="FJ17" s="18"/>
      <c r="FK17" s="18"/>
      <c r="FL17" s="18"/>
      <c r="FM17" s="18"/>
      <c r="FN17" s="18"/>
      <c r="FO17" s="18"/>
      <c r="FP17" s="18"/>
      <c r="FQ17" s="18"/>
      <c r="FR17" s="18"/>
      <c r="FS17" s="18"/>
      <c r="FT17" s="18"/>
      <c r="FU17" s="18"/>
      <c r="FV17" s="18"/>
      <c r="FW17" s="18"/>
      <c r="FX17" s="18"/>
      <c r="FY17" s="18"/>
      <c r="FZ17" s="18"/>
      <c r="GA17" s="18"/>
      <c r="GB17" s="18"/>
      <c r="GC17" s="18"/>
      <c r="GD17" s="18"/>
      <c r="GE17" s="18"/>
      <c r="GF17" s="18"/>
      <c r="GG17" s="18"/>
      <c r="GH17" s="18"/>
      <c r="GI17" s="18"/>
      <c r="GJ17" s="18"/>
      <c r="GK17" s="18"/>
      <c r="GL17" s="18"/>
      <c r="GM17" s="18"/>
      <c r="GN17" s="18"/>
      <c r="GO17" s="18"/>
      <c r="GP17" s="18"/>
      <c r="GQ17" s="18"/>
      <c r="GR17" s="18"/>
      <c r="GS17" s="18"/>
      <c r="GT17" s="18"/>
      <c r="GU17" s="18"/>
      <c r="GV17" s="18"/>
      <c r="GW17" s="18"/>
      <c r="GX17" s="18"/>
      <c r="GY17" s="18"/>
      <c r="GZ17" s="18"/>
      <c r="HA17" s="18"/>
      <c r="HB17" s="18"/>
      <c r="HC17" s="18"/>
      <c r="HD17" s="18"/>
      <c r="HE17" s="18"/>
      <c r="HF17" s="18"/>
      <c r="HG17" s="18"/>
      <c r="HH17" s="18"/>
      <c r="HI17" s="18"/>
      <c r="HJ17" s="18"/>
      <c r="HK17" s="18"/>
      <c r="HL17" s="18"/>
      <c r="HM17" s="18"/>
      <c r="HN17" s="18"/>
      <c r="HO17" s="18"/>
      <c r="HP17" s="18"/>
      <c r="HQ17" s="18"/>
      <c r="HR17" s="18"/>
      <c r="HS17" s="18"/>
      <c r="HT17" s="18"/>
      <c r="HU17" s="18"/>
      <c r="HV17" s="18"/>
      <c r="HW17" s="18"/>
      <c r="HX17" s="18"/>
      <c r="HY17" s="18"/>
      <c r="HZ17" s="18"/>
      <c r="IA17" s="18"/>
      <c r="IB17" s="18"/>
      <c r="IC17" s="18"/>
      <c r="ID17" s="18"/>
      <c r="IE17" s="18"/>
      <c r="IF17" s="18"/>
      <c r="IG17" s="18"/>
      <c r="IH17" s="18"/>
      <c r="II17" s="18"/>
      <c r="IJ17" s="18"/>
      <c r="IK17" s="18"/>
      <c r="IL17" s="18"/>
      <c r="IM17" s="18"/>
      <c r="IN17" s="18"/>
      <c r="IO17" s="18"/>
      <c r="IP17" s="18"/>
      <c r="IQ17" s="18"/>
      <c r="IR17" s="18"/>
    </row>
    <row r="18" spans="1:252" ht="17.25" customHeight="1">
      <c r="A18" s="123" t="s">
        <v>147</v>
      </c>
      <c r="B18" s="123" t="s">
        <v>148</v>
      </c>
      <c r="C18" s="124" t="s">
        <v>246</v>
      </c>
      <c r="D18" s="125" t="s">
        <v>94</v>
      </c>
      <c r="E18" s="106" t="s">
        <v>252</v>
      </c>
      <c r="F18" s="230">
        <f t="shared" si="1"/>
        <v>956.20190403097581</v>
      </c>
      <c r="G18" s="230">
        <v>8.0516599029727001</v>
      </c>
      <c r="H18" s="230"/>
      <c r="I18" s="230">
        <v>611.92615262592506</v>
      </c>
      <c r="J18" s="230">
        <v>1.02</v>
      </c>
      <c r="K18" s="230">
        <v>73.874091502078002</v>
      </c>
      <c r="L18" s="230">
        <v>261.33</v>
      </c>
      <c r="M18" s="236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</row>
    <row r="19" spans="1:252" s="221" customFormat="1" ht="17.25" customHeight="1">
      <c r="A19" s="118" t="s">
        <v>105</v>
      </c>
      <c r="B19" s="118" t="s">
        <v>120</v>
      </c>
      <c r="C19" s="119"/>
      <c r="D19" s="120" t="s">
        <v>94</v>
      </c>
      <c r="E19" s="96" t="s">
        <v>121</v>
      </c>
      <c r="F19" s="229">
        <f t="shared" si="1"/>
        <v>161.02345465495324</v>
      </c>
      <c r="G19" s="229">
        <f>G20</f>
        <v>1.61033198059454</v>
      </c>
      <c r="H19" s="229">
        <f t="shared" ref="H19:I19" si="4">H20</f>
        <v>0</v>
      </c>
      <c r="I19" s="229">
        <f t="shared" si="4"/>
        <v>122.18</v>
      </c>
      <c r="J19" s="229">
        <f t="shared" ref="J19:L19" si="5">J20</f>
        <v>0.21</v>
      </c>
      <c r="K19" s="229">
        <f t="shared" si="5"/>
        <v>14.790122674358701</v>
      </c>
      <c r="L19" s="229">
        <f t="shared" si="5"/>
        <v>22.233000000000001</v>
      </c>
      <c r="M19" s="235"/>
      <c r="N19" s="233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18"/>
      <c r="AC19" s="18"/>
      <c r="AD19" s="18"/>
      <c r="AE19" s="18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  <c r="BA19" s="18"/>
      <c r="BB19" s="18"/>
      <c r="BC19" s="18"/>
      <c r="BD19" s="18"/>
      <c r="BE19" s="18"/>
      <c r="BF19" s="18"/>
      <c r="BG19" s="18"/>
      <c r="BH19" s="18"/>
      <c r="BI19" s="18"/>
      <c r="BJ19" s="18"/>
      <c r="BK19" s="18"/>
      <c r="BL19" s="18"/>
      <c r="BM19" s="18"/>
      <c r="BN19" s="18"/>
      <c r="BO19" s="18"/>
      <c r="BP19" s="18"/>
      <c r="BQ19" s="18"/>
      <c r="BR19" s="18"/>
      <c r="BS19" s="18"/>
      <c r="BT19" s="18"/>
      <c r="BU19" s="18"/>
      <c r="BV19" s="18"/>
      <c r="BW19" s="18"/>
      <c r="BX19" s="18"/>
      <c r="BY19" s="18"/>
      <c r="BZ19" s="18"/>
      <c r="CA19" s="18"/>
      <c r="CB19" s="18"/>
      <c r="CC19" s="18"/>
      <c r="CD19" s="18"/>
      <c r="CE19" s="18"/>
      <c r="CF19" s="18"/>
      <c r="CG19" s="18"/>
      <c r="CH19" s="18"/>
      <c r="CI19" s="18"/>
      <c r="CJ19" s="18"/>
      <c r="CK19" s="18"/>
      <c r="CL19" s="18"/>
      <c r="CM19" s="18"/>
      <c r="CN19" s="18"/>
      <c r="CO19" s="18"/>
      <c r="CP19" s="18"/>
      <c r="CQ19" s="18"/>
      <c r="CR19" s="18"/>
      <c r="CS19" s="18"/>
      <c r="CT19" s="18"/>
      <c r="CU19" s="18"/>
      <c r="CV19" s="18"/>
      <c r="CW19" s="18"/>
      <c r="CX19" s="18"/>
      <c r="CY19" s="18"/>
      <c r="CZ19" s="18"/>
      <c r="DA19" s="18"/>
      <c r="DB19" s="18"/>
      <c r="DC19" s="18"/>
      <c r="DD19" s="18"/>
      <c r="DE19" s="18"/>
      <c r="DF19" s="18"/>
      <c r="DG19" s="18"/>
      <c r="DH19" s="18"/>
      <c r="DI19" s="18"/>
      <c r="DJ19" s="18"/>
      <c r="DK19" s="18"/>
      <c r="DL19" s="18"/>
      <c r="DM19" s="18"/>
      <c r="DN19" s="18"/>
      <c r="DO19" s="18"/>
      <c r="DP19" s="18"/>
      <c r="DQ19" s="18"/>
      <c r="DR19" s="18"/>
      <c r="DS19" s="18"/>
      <c r="DT19" s="18"/>
      <c r="DU19" s="18"/>
      <c r="DV19" s="18"/>
      <c r="DW19" s="18"/>
      <c r="DX19" s="18"/>
      <c r="DY19" s="18"/>
      <c r="DZ19" s="18"/>
      <c r="EA19" s="18"/>
      <c r="EB19" s="18"/>
      <c r="EC19" s="18"/>
      <c r="ED19" s="18"/>
      <c r="EE19" s="18"/>
      <c r="EF19" s="18"/>
      <c r="EG19" s="18"/>
      <c r="EH19" s="18"/>
      <c r="EI19" s="18"/>
      <c r="EJ19" s="18"/>
      <c r="EK19" s="18"/>
      <c r="EL19" s="18"/>
      <c r="EM19" s="18"/>
      <c r="EN19" s="18"/>
      <c r="EO19" s="18"/>
      <c r="EP19" s="18"/>
      <c r="EQ19" s="18"/>
      <c r="ER19" s="18"/>
      <c r="ES19" s="18"/>
      <c r="ET19" s="18"/>
      <c r="EU19" s="18"/>
      <c r="EV19" s="18"/>
      <c r="EW19" s="18"/>
      <c r="EX19" s="18"/>
      <c r="EY19" s="18"/>
      <c r="EZ19" s="18"/>
      <c r="FA19" s="18"/>
      <c r="FB19" s="18"/>
      <c r="FC19" s="18"/>
      <c r="FD19" s="18"/>
      <c r="FE19" s="18"/>
      <c r="FF19" s="18"/>
      <c r="FG19" s="18"/>
      <c r="FH19" s="18"/>
      <c r="FI19" s="18"/>
      <c r="FJ19" s="18"/>
      <c r="FK19" s="18"/>
      <c r="FL19" s="18"/>
      <c r="FM19" s="18"/>
      <c r="FN19" s="18"/>
      <c r="FO19" s="18"/>
      <c r="FP19" s="18"/>
      <c r="FQ19" s="18"/>
      <c r="FR19" s="18"/>
      <c r="FS19" s="18"/>
      <c r="FT19" s="18"/>
      <c r="FU19" s="18"/>
      <c r="FV19" s="18"/>
      <c r="FW19" s="18"/>
      <c r="FX19" s="18"/>
      <c r="FY19" s="18"/>
      <c r="FZ19" s="18"/>
      <c r="GA19" s="18"/>
      <c r="GB19" s="18"/>
      <c r="GC19" s="18"/>
      <c r="GD19" s="18"/>
      <c r="GE19" s="18"/>
      <c r="GF19" s="18"/>
      <c r="GG19" s="18"/>
      <c r="GH19" s="18"/>
      <c r="GI19" s="18"/>
      <c r="GJ19" s="18"/>
      <c r="GK19" s="18"/>
      <c r="GL19" s="18"/>
      <c r="GM19" s="18"/>
      <c r="GN19" s="18"/>
      <c r="GO19" s="18"/>
      <c r="GP19" s="18"/>
      <c r="GQ19" s="18"/>
      <c r="GR19" s="18"/>
      <c r="GS19" s="18"/>
      <c r="GT19" s="18"/>
      <c r="GU19" s="18"/>
      <c r="GV19" s="18"/>
      <c r="GW19" s="18"/>
      <c r="GX19" s="18"/>
      <c r="GY19" s="18"/>
      <c r="GZ19" s="18"/>
      <c r="HA19" s="18"/>
      <c r="HB19" s="18"/>
      <c r="HC19" s="18"/>
      <c r="HD19" s="18"/>
      <c r="HE19" s="18"/>
      <c r="HF19" s="18"/>
      <c r="HG19" s="18"/>
      <c r="HH19" s="18"/>
      <c r="HI19" s="18"/>
      <c r="HJ19" s="18"/>
      <c r="HK19" s="18"/>
      <c r="HL19" s="18"/>
      <c r="HM19" s="18"/>
      <c r="HN19" s="18"/>
      <c r="HO19" s="18"/>
      <c r="HP19" s="18"/>
      <c r="HQ19" s="18"/>
      <c r="HR19" s="18"/>
      <c r="HS19" s="18"/>
      <c r="HT19" s="18"/>
      <c r="HU19" s="18"/>
      <c r="HV19" s="18"/>
      <c r="HW19" s="18"/>
      <c r="HX19" s="18"/>
      <c r="HY19" s="18"/>
      <c r="HZ19" s="18"/>
      <c r="IA19" s="18"/>
      <c r="IB19" s="18"/>
      <c r="IC19" s="18"/>
      <c r="ID19" s="18"/>
      <c r="IE19" s="18"/>
      <c r="IF19" s="18"/>
      <c r="IG19" s="18"/>
      <c r="IH19" s="18"/>
      <c r="II19" s="18"/>
      <c r="IJ19" s="18"/>
      <c r="IK19" s="18"/>
      <c r="IL19" s="18"/>
      <c r="IM19" s="18"/>
      <c r="IN19" s="18"/>
      <c r="IO19" s="18"/>
      <c r="IP19" s="18"/>
      <c r="IQ19" s="18"/>
      <c r="IR19" s="18"/>
    </row>
    <row r="20" spans="1:252" ht="17.25" customHeight="1">
      <c r="A20" s="123" t="s">
        <v>105</v>
      </c>
      <c r="B20" s="123" t="s">
        <v>150</v>
      </c>
      <c r="C20" s="124" t="s">
        <v>253</v>
      </c>
      <c r="D20" s="125" t="s">
        <v>94</v>
      </c>
      <c r="E20" s="106" t="s">
        <v>254</v>
      </c>
      <c r="F20" s="230">
        <f t="shared" si="1"/>
        <v>161.02345465495324</v>
      </c>
      <c r="G20" s="230">
        <v>1.61033198059454</v>
      </c>
      <c r="H20" s="230"/>
      <c r="I20" s="230">
        <v>122.18</v>
      </c>
      <c r="J20" s="230">
        <v>0.21</v>
      </c>
      <c r="K20" s="230">
        <v>14.790122674358701</v>
      </c>
      <c r="L20" s="230">
        <v>22.233000000000001</v>
      </c>
      <c r="M20" s="236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</row>
    <row r="22" spans="1:252" ht="23.1" hidden="1" customHeight="1">
      <c r="F22" s="231"/>
      <c r="G22" s="231">
        <v>0.01</v>
      </c>
      <c r="H22" s="231">
        <f t="shared" ref="H22:L22" si="6">H8/$F8</f>
        <v>0</v>
      </c>
      <c r="I22" s="231">
        <v>0.76</v>
      </c>
      <c r="J22" s="231">
        <f t="shared" si="6"/>
        <v>1.3966296558482829E-3</v>
      </c>
      <c r="K22" s="231">
        <f t="shared" si="6"/>
        <v>0.12585537004776284</v>
      </c>
      <c r="L22" s="231">
        <f t="shared" si="6"/>
        <v>0.20336345826713442</v>
      </c>
      <c r="M22" s="231"/>
    </row>
    <row r="23" spans="1:252" ht="23.1" hidden="1" customHeight="1">
      <c r="E23" s="231">
        <v>16103.319805945401</v>
      </c>
      <c r="F23" s="231"/>
      <c r="G23" s="231">
        <f>$E$23*G22</f>
        <v>161.03319805945401</v>
      </c>
      <c r="H23" s="231">
        <f t="shared" ref="H23:K23" si="7">$E$23*H22</f>
        <v>0</v>
      </c>
      <c r="I23" s="231">
        <f t="shared" si="7"/>
        <v>12238.5230525185</v>
      </c>
      <c r="J23" s="231">
        <f t="shared" si="7"/>
        <v>22.490373998592364</v>
      </c>
      <c r="K23" s="231">
        <f t="shared" si="7"/>
        <v>2026.6892731747268</v>
      </c>
      <c r="L23" s="231">
        <v>2223.3000000000002</v>
      </c>
      <c r="M23" s="231"/>
    </row>
    <row r="24" spans="1:252" ht="23.1" hidden="1" customHeight="1">
      <c r="E24" s="96" t="s">
        <v>108</v>
      </c>
      <c r="F24" s="231">
        <f>G11/G9</f>
        <v>3.0888851887591762E-2</v>
      </c>
      <c r="G24" s="231">
        <f>$G$23*F24</f>
        <v>4.9741306038437036</v>
      </c>
      <c r="H24" s="231"/>
      <c r="I24" s="231">
        <f>$I$23*F24</f>
        <v>378.03392589212137</v>
      </c>
      <c r="J24" s="231">
        <f>$J$23*F24</f>
        <v>0.69470183133906449</v>
      </c>
      <c r="K24" s="231">
        <f>$K$23*F24</f>
        <v>62.60210478126514</v>
      </c>
      <c r="L24" s="231">
        <f>$L$23*F24</f>
        <v>68.67518440168277</v>
      </c>
      <c r="M24" s="231"/>
    </row>
    <row r="25" spans="1:252" ht="23.1" hidden="1" customHeight="1">
      <c r="E25" s="106" t="s">
        <v>247</v>
      </c>
      <c r="F25" s="231"/>
      <c r="G25" s="231">
        <f t="shared" ref="G25:G34" si="8">$G$23*F25</f>
        <v>0</v>
      </c>
      <c r="H25" s="231"/>
      <c r="I25" s="231">
        <f t="shared" ref="I25:I34" si="9">$I$23*F25</f>
        <v>0</v>
      </c>
      <c r="J25" s="231">
        <f t="shared" ref="J25:J34" si="10">$J$23*F25</f>
        <v>0</v>
      </c>
      <c r="K25" s="231">
        <f t="shared" ref="K25:K34" si="11">$K$23*F25</f>
        <v>0</v>
      </c>
      <c r="L25" s="231">
        <f t="shared" ref="L25:L34" si="12">$L$23*F25</f>
        <v>0</v>
      </c>
      <c r="M25" s="231"/>
    </row>
    <row r="26" spans="1:252" ht="23.1" hidden="1" customHeight="1">
      <c r="E26" s="96" t="s">
        <v>111</v>
      </c>
      <c r="F26" s="231"/>
      <c r="G26" s="231">
        <f t="shared" si="8"/>
        <v>0</v>
      </c>
      <c r="H26" s="231"/>
      <c r="I26" s="231">
        <f t="shared" si="9"/>
        <v>0</v>
      </c>
      <c r="J26" s="231">
        <f t="shared" si="10"/>
        <v>0</v>
      </c>
      <c r="K26" s="231">
        <f t="shared" si="11"/>
        <v>0</v>
      </c>
      <c r="L26" s="231">
        <f t="shared" si="12"/>
        <v>0</v>
      </c>
      <c r="M26" s="231"/>
    </row>
    <row r="27" spans="1:252" ht="23.1" hidden="1" customHeight="1">
      <c r="E27" s="106" t="s">
        <v>248</v>
      </c>
      <c r="F27" s="231">
        <f>G13/G$9</f>
        <v>3.0302042722253869E-2</v>
      </c>
      <c r="G27" s="231">
        <f t="shared" si="8"/>
        <v>4.8796348472987443</v>
      </c>
      <c r="H27" s="231"/>
      <c r="I27" s="231">
        <f t="shared" si="9"/>
        <v>370.85224839470442</v>
      </c>
      <c r="J27" s="231">
        <f t="shared" si="10"/>
        <v>0.68150427374481337</v>
      </c>
      <c r="K27" s="231">
        <f t="shared" si="11"/>
        <v>61.412824940474216</v>
      </c>
      <c r="L27" s="231">
        <f t="shared" si="12"/>
        <v>67.370531584387038</v>
      </c>
      <c r="M27" s="231"/>
      <c r="N27" s="231">
        <v>4.8755827143610704</v>
      </c>
      <c r="O27" s="231"/>
      <c r="P27" s="231">
        <v>370.54428629144098</v>
      </c>
      <c r="Q27" s="231">
        <v>0.64511942876960904</v>
      </c>
      <c r="R27" s="231">
        <v>44.795458132812499</v>
      </c>
      <c r="S27" s="231">
        <v>67.314585933000302</v>
      </c>
    </row>
    <row r="28" spans="1:252" ht="23.1" hidden="1" customHeight="1">
      <c r="E28" s="106" t="s">
        <v>249</v>
      </c>
      <c r="F28" s="231">
        <f t="shared" ref="F28:F30" si="13">G14/G$9</f>
        <v>0.15151021361126901</v>
      </c>
      <c r="G28" s="231">
        <f t="shared" si="8"/>
        <v>24.398174236493666</v>
      </c>
      <c r="H28" s="231"/>
      <c r="I28" s="231">
        <f t="shared" si="9"/>
        <v>1854.2612419735181</v>
      </c>
      <c r="J28" s="231">
        <f t="shared" si="10"/>
        <v>3.4075213687240593</v>
      </c>
      <c r="K28" s="231">
        <f t="shared" si="11"/>
        <v>307.06412470237041</v>
      </c>
      <c r="L28" s="231">
        <f t="shared" si="12"/>
        <v>336.85265792193439</v>
      </c>
      <c r="M28" s="231"/>
      <c r="N28" s="231">
        <v>24.377913571805301</v>
      </c>
      <c r="O28" s="231"/>
      <c r="P28" s="231">
        <v>1852.72143145721</v>
      </c>
      <c r="Q28" s="231">
        <v>3.22559714384805</v>
      </c>
      <c r="R28" s="231">
        <v>223.97729066406299</v>
      </c>
      <c r="S28" s="231">
        <v>336.57292966500103</v>
      </c>
    </row>
    <row r="29" spans="1:252" ht="23.1" hidden="1" customHeight="1">
      <c r="E29" s="106" t="s">
        <v>250</v>
      </c>
      <c r="F29" s="231">
        <f t="shared" si="13"/>
        <v>0.27271838450028463</v>
      </c>
      <c r="G29" s="231">
        <f t="shared" si="8"/>
        <v>43.916713625688665</v>
      </c>
      <c r="H29" s="231"/>
      <c r="I29" s="231">
        <f t="shared" si="9"/>
        <v>3337.6702355523375</v>
      </c>
      <c r="J29" s="231">
        <f t="shared" si="10"/>
        <v>6.1335384637033163</v>
      </c>
      <c r="K29" s="231">
        <f t="shared" si="11"/>
        <v>552.71542446426758</v>
      </c>
      <c r="L29" s="231">
        <f t="shared" si="12"/>
        <v>606.33478425948283</v>
      </c>
      <c r="M29" s="231"/>
      <c r="N29" s="231">
        <v>43.880244429249601</v>
      </c>
      <c r="O29" s="231"/>
      <c r="P29" s="231">
        <v>3334.8985766229698</v>
      </c>
      <c r="Q29" s="231">
        <v>5.8060748589264897</v>
      </c>
      <c r="R29" s="231">
        <v>403.15912319531299</v>
      </c>
      <c r="S29" s="231">
        <v>605.83127339700297</v>
      </c>
    </row>
    <row r="30" spans="1:252" ht="23.1" hidden="1" customHeight="1">
      <c r="E30" s="106" t="s">
        <v>251</v>
      </c>
      <c r="F30" s="231">
        <f t="shared" si="13"/>
        <v>0.45453064083380768</v>
      </c>
      <c r="G30" s="231">
        <f t="shared" si="8"/>
        <v>73.194522709481106</v>
      </c>
      <c r="H30" s="231"/>
      <c r="I30" s="231">
        <f t="shared" si="9"/>
        <v>5562.7837259205617</v>
      </c>
      <c r="J30" s="231">
        <f t="shared" si="10"/>
        <v>10.222564106172193</v>
      </c>
      <c r="K30" s="231">
        <f t="shared" si="11"/>
        <v>921.19237410711253</v>
      </c>
      <c r="L30" s="231">
        <f t="shared" si="12"/>
        <v>1010.5579737658047</v>
      </c>
      <c r="M30" s="231"/>
      <c r="N30" s="231">
        <v>73.133740715415996</v>
      </c>
      <c r="O30" s="231"/>
      <c r="P30" s="231">
        <v>5558.1642943716197</v>
      </c>
      <c r="Q30" s="231">
        <v>9.6767914315441406</v>
      </c>
      <c r="R30" s="231">
        <v>671.93187199218801</v>
      </c>
      <c r="S30" s="231">
        <v>1009.718788995</v>
      </c>
    </row>
    <row r="31" spans="1:252" ht="23.1" hidden="1" customHeight="1">
      <c r="E31" s="96" t="s">
        <v>118</v>
      </c>
      <c r="F31" s="231"/>
      <c r="G31" s="231">
        <f t="shared" si="8"/>
        <v>0</v>
      </c>
      <c r="H31" s="231"/>
      <c r="I31" s="231">
        <f t="shared" si="9"/>
        <v>0</v>
      </c>
      <c r="J31" s="231">
        <f t="shared" si="10"/>
        <v>0</v>
      </c>
      <c r="K31" s="231">
        <f t="shared" si="11"/>
        <v>0</v>
      </c>
      <c r="L31" s="231">
        <f t="shared" si="12"/>
        <v>0</v>
      </c>
      <c r="M31" s="231"/>
    </row>
    <row r="32" spans="1:252" ht="23.1" hidden="1" customHeight="1">
      <c r="E32" s="106" t="s">
        <v>252</v>
      </c>
      <c r="F32" s="231">
        <f>0.05</f>
        <v>0.05</v>
      </c>
      <c r="G32" s="231">
        <f t="shared" si="8"/>
        <v>8.0516599029727001</v>
      </c>
      <c r="H32" s="231"/>
      <c r="I32" s="231">
        <f t="shared" si="9"/>
        <v>611.92615262592506</v>
      </c>
      <c r="J32" s="231">
        <f t="shared" si="10"/>
        <v>1.1245186999296182</v>
      </c>
      <c r="K32" s="231">
        <f t="shared" si="11"/>
        <v>101.33446365873635</v>
      </c>
      <c r="L32" s="231">
        <f t="shared" si="12"/>
        <v>111.16500000000001</v>
      </c>
      <c r="M32" s="231"/>
      <c r="N32" s="231">
        <v>611.92615262592506</v>
      </c>
      <c r="O32" s="231">
        <v>1.0657758731902101</v>
      </c>
      <c r="P32" s="231">
        <v>73.874091502078002</v>
      </c>
      <c r="Q32" s="231">
        <v>111.16500000000001</v>
      </c>
    </row>
    <row r="33" spans="5:17" ht="23.1" hidden="1" customHeight="1">
      <c r="E33" s="96" t="s">
        <v>121</v>
      </c>
      <c r="F33" s="231"/>
      <c r="G33" s="231">
        <f t="shared" si="8"/>
        <v>0</v>
      </c>
      <c r="H33" s="231"/>
      <c r="I33" s="231">
        <f t="shared" si="9"/>
        <v>0</v>
      </c>
      <c r="J33" s="231">
        <f t="shared" si="10"/>
        <v>0</v>
      </c>
      <c r="K33" s="231">
        <f t="shared" si="11"/>
        <v>0</v>
      </c>
      <c r="L33" s="231">
        <f t="shared" si="12"/>
        <v>0</v>
      </c>
      <c r="M33" s="231"/>
      <c r="N33" s="231">
        <v>0</v>
      </c>
      <c r="O33" s="231">
        <v>0</v>
      </c>
      <c r="P33" s="231">
        <v>0</v>
      </c>
      <c r="Q33" s="231">
        <v>0</v>
      </c>
    </row>
    <row r="34" spans="5:17" ht="23.1" hidden="1" customHeight="1">
      <c r="E34" s="106" t="s">
        <v>254</v>
      </c>
      <c r="F34" s="231">
        <v>0.01</v>
      </c>
      <c r="G34" s="231">
        <f t="shared" si="8"/>
        <v>1.61033198059454</v>
      </c>
      <c r="H34" s="231"/>
      <c r="I34" s="231">
        <f t="shared" si="9"/>
        <v>122.38523052518499</v>
      </c>
      <c r="J34" s="231">
        <f t="shared" si="10"/>
        <v>0.22490373998592364</v>
      </c>
      <c r="K34" s="231">
        <f t="shared" si="11"/>
        <v>20.266892731747269</v>
      </c>
      <c r="L34" s="231">
        <f t="shared" si="12"/>
        <v>22.233000000000001</v>
      </c>
      <c r="M34" s="231"/>
      <c r="N34" s="231">
        <v>122.38523052518499</v>
      </c>
      <c r="O34" s="231">
        <v>0.21315517463804201</v>
      </c>
      <c r="P34" s="231">
        <v>14.7748183004156</v>
      </c>
      <c r="Q34" s="231">
        <v>22.233000000000001</v>
      </c>
    </row>
    <row r="35" spans="5:17" ht="23.1" hidden="1" customHeight="1"/>
    <row r="36" spans="5:17" ht="23.1" hidden="1" customHeight="1"/>
    <row r="37" spans="5:17" ht="23.1" hidden="1" customHeight="1"/>
    <row r="38" spans="5:17" ht="23.1" hidden="1" customHeight="1"/>
    <row r="39" spans="5:17" ht="23.1" hidden="1" customHeight="1"/>
  </sheetData>
  <sheetProtection formatCells="0" formatColumns="0" formatRows="0"/>
  <mergeCells count="16">
    <mergeCell ref="A2:L2"/>
    <mergeCell ref="J3:L3"/>
    <mergeCell ref="A4:C4"/>
    <mergeCell ref="A8:C8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</mergeCells>
  <phoneticPr fontId="36" type="noConversion"/>
  <printOptions horizontalCentered="1"/>
  <pageMargins left="0.74791666666666701" right="0.74791666666666701" top="0.78680555555555598" bottom="0.78680555555555598" header="0.39305555555555599" footer="0.39305555555555599"/>
  <pageSetup paperSize="9" scale="89" orientation="landscape" horizontalDpi="1200" verticalDpi="1200" r:id="rId1"/>
  <headerFooter scaleWithDoc="0" alignWithMargins="0">
    <oddFooter>&amp;C第 &amp;P 页，共 &amp;N 页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>
  <sheetPr>
    <tabColor rgb="FFFF0000"/>
    <pageSetUpPr fitToPage="1"/>
  </sheetPr>
  <dimension ref="A2:P37"/>
  <sheetViews>
    <sheetView showGridLines="0" showZeros="0" zoomScale="115" zoomScaleNormal="115" workbookViewId="0">
      <selection activeCell="A19" sqref="A19:XFD19"/>
    </sheetView>
  </sheetViews>
  <sheetFormatPr defaultColWidth="9" defaultRowHeight="14.25"/>
  <cols>
    <col min="1" max="1" width="8.5" customWidth="1"/>
    <col min="2" max="2" width="6.875" customWidth="1"/>
    <col min="3" max="3" width="6.5" customWidth="1"/>
    <col min="4" max="4" width="10.875" customWidth="1"/>
    <col min="5" max="5" width="18.875" customWidth="1"/>
    <col min="6" max="6" width="16.75" customWidth="1"/>
    <col min="7" max="7" width="9.625" customWidth="1"/>
    <col min="8" max="8" width="10.875" customWidth="1"/>
    <col min="9" max="9" width="10.5" customWidth="1"/>
    <col min="10" max="10" width="11.25" customWidth="1"/>
    <col min="11" max="11" width="14" customWidth="1"/>
    <col min="13" max="13" width="16.125" hidden="1" customWidth="1"/>
    <col min="14" max="14" width="12" hidden="1" customWidth="1"/>
    <col min="15" max="15" width="9.125" hidden="1" customWidth="1"/>
    <col min="16" max="16" width="10.125" customWidth="1"/>
  </cols>
  <sheetData>
    <row r="2" spans="1:14" ht="14.25" customHeight="1">
      <c r="K2" t="s">
        <v>286</v>
      </c>
    </row>
    <row r="3" spans="1:14" ht="31.5" customHeight="1">
      <c r="A3" s="704" t="s">
        <v>287</v>
      </c>
      <c r="B3" s="704"/>
      <c r="C3" s="704"/>
      <c r="D3" s="704"/>
      <c r="E3" s="704"/>
      <c r="F3" s="704"/>
      <c r="G3" s="704"/>
      <c r="H3" s="704"/>
      <c r="I3" s="704"/>
      <c r="J3" s="704"/>
      <c r="K3" s="704"/>
    </row>
    <row r="4" spans="1:14" ht="14.25" customHeight="1">
      <c r="A4" t="s">
        <v>125</v>
      </c>
      <c r="J4" s="776" t="s">
        <v>78</v>
      </c>
      <c r="K4" s="776"/>
    </row>
    <row r="5" spans="1:14" ht="33" customHeight="1">
      <c r="A5" s="736" t="s">
        <v>98</v>
      </c>
      <c r="B5" s="736"/>
      <c r="C5" s="736"/>
      <c r="D5" s="732" t="s">
        <v>231</v>
      </c>
      <c r="E5" s="732" t="s">
        <v>157</v>
      </c>
      <c r="F5" s="732" t="s">
        <v>135</v>
      </c>
      <c r="G5" s="732"/>
      <c r="H5" s="732"/>
      <c r="I5" s="732"/>
      <c r="J5" s="732"/>
      <c r="K5" s="732"/>
    </row>
    <row r="6" spans="1:14" ht="14.25" customHeight="1">
      <c r="A6" s="732" t="s">
        <v>101</v>
      </c>
      <c r="B6" s="732" t="s">
        <v>102</v>
      </c>
      <c r="C6" s="732" t="s">
        <v>103</v>
      </c>
      <c r="D6" s="732"/>
      <c r="E6" s="732"/>
      <c r="F6" s="732" t="s">
        <v>90</v>
      </c>
      <c r="G6" s="732" t="s">
        <v>257</v>
      </c>
      <c r="H6" s="732" t="s">
        <v>245</v>
      </c>
      <c r="I6" s="732" t="s">
        <v>258</v>
      </c>
      <c r="J6" s="732" t="s">
        <v>259</v>
      </c>
      <c r="K6" s="732" t="s">
        <v>260</v>
      </c>
    </row>
    <row r="7" spans="1:14" ht="32.25" customHeight="1">
      <c r="A7" s="732"/>
      <c r="B7" s="732"/>
      <c r="C7" s="732"/>
      <c r="D7" s="732"/>
      <c r="E7" s="732"/>
      <c r="F7" s="732"/>
      <c r="G7" s="732"/>
      <c r="H7" s="732"/>
      <c r="I7" s="732"/>
      <c r="J7" s="732"/>
      <c r="K7" s="732"/>
    </row>
    <row r="8" spans="1:14" s="651" customFormat="1" ht="24.75" customHeight="1">
      <c r="A8" s="819" t="s">
        <v>81</v>
      </c>
      <c r="B8" s="819"/>
      <c r="C8" s="819"/>
      <c r="D8" s="630" t="s">
        <v>94</v>
      </c>
      <c r="E8" s="649" t="s">
        <v>106</v>
      </c>
      <c r="F8" s="650">
        <f>SUM(G8:K8)</f>
        <v>0</v>
      </c>
      <c r="G8" s="650"/>
      <c r="H8" s="650"/>
      <c r="I8" s="650"/>
      <c r="J8" s="650"/>
      <c r="K8" s="650"/>
    </row>
    <row r="9" spans="1:14" s="528" customFormat="1">
      <c r="A9" s="521" t="s">
        <v>105</v>
      </c>
      <c r="B9" s="521"/>
      <c r="C9" s="522"/>
      <c r="D9" s="523"/>
      <c r="E9" s="524" t="s">
        <v>106</v>
      </c>
      <c r="F9" s="650">
        <f>F10+F12+F17+F19</f>
        <v>15086.318632696173</v>
      </c>
      <c r="G9" s="650">
        <f t="shared" ref="G9:K9" si="0">G10+G12+G17+G19</f>
        <v>0</v>
      </c>
      <c r="H9" s="650">
        <f t="shared" si="0"/>
        <v>1898.6942141764366</v>
      </c>
      <c r="I9" s="650">
        <f t="shared" si="0"/>
        <v>0</v>
      </c>
      <c r="J9" s="650">
        <f t="shared" si="0"/>
        <v>0</v>
      </c>
      <c r="K9" s="650">
        <f t="shared" si="0"/>
        <v>13187.624418519737</v>
      </c>
      <c r="M9" s="654"/>
    </row>
    <row r="10" spans="1:14" s="528" customFormat="1">
      <c r="A10" s="521" t="s">
        <v>105</v>
      </c>
      <c r="B10" s="521" t="s">
        <v>107</v>
      </c>
      <c r="C10" s="522"/>
      <c r="D10" s="523"/>
      <c r="E10" s="524" t="s">
        <v>108</v>
      </c>
      <c r="F10" s="650">
        <f>F11</f>
        <v>315.07000000000005</v>
      </c>
      <c r="G10" s="650">
        <f t="shared" ref="G10:K10" si="1">G11</f>
        <v>0</v>
      </c>
      <c r="H10" s="650">
        <f t="shared" si="1"/>
        <v>45.52</v>
      </c>
      <c r="I10" s="650">
        <f t="shared" si="1"/>
        <v>0</v>
      </c>
      <c r="J10" s="650">
        <f t="shared" si="1"/>
        <v>0</v>
      </c>
      <c r="K10" s="650">
        <f t="shared" si="1"/>
        <v>269.55000000000007</v>
      </c>
      <c r="M10" s="654"/>
    </row>
    <row r="11" spans="1:14">
      <c r="A11" s="123">
        <v>205</v>
      </c>
      <c r="B11" s="123" t="s">
        <v>107</v>
      </c>
      <c r="C11" s="124" t="s">
        <v>246</v>
      </c>
      <c r="D11" s="125" t="s">
        <v>94</v>
      </c>
      <c r="E11" s="106" t="s">
        <v>247</v>
      </c>
      <c r="F11" s="652">
        <f t="shared" ref="F11:F20" si="2">SUM(G11:K11)</f>
        <v>315.07000000000005</v>
      </c>
      <c r="G11" s="653"/>
      <c r="H11" s="653">
        <v>45.52</v>
      </c>
      <c r="I11" s="653"/>
      <c r="J11" s="653"/>
      <c r="K11" s="653">
        <f>N11-H11</f>
        <v>269.55000000000007</v>
      </c>
      <c r="M11" s="510">
        <f>'19、一般-个人和家庭'!F11</f>
        <v>315.07000000000005</v>
      </c>
      <c r="N11" s="77">
        <v>315.07000000000005</v>
      </c>
    </row>
    <row r="12" spans="1:14" s="528" customFormat="1">
      <c r="A12" s="521">
        <v>205</v>
      </c>
      <c r="B12" s="521" t="s">
        <v>109</v>
      </c>
      <c r="C12" s="522"/>
      <c r="D12" s="523"/>
      <c r="E12" s="524" t="s">
        <v>111</v>
      </c>
      <c r="F12" s="650">
        <f t="shared" si="2"/>
        <v>13654.023274010246</v>
      </c>
      <c r="G12" s="655"/>
      <c r="H12" s="655">
        <v>1764.51</v>
      </c>
      <c r="I12" s="655"/>
      <c r="J12" s="655"/>
      <c r="K12" s="655">
        <f t="shared" ref="K12:K20" si="3">N12-H12</f>
        <v>11889.513274010245</v>
      </c>
      <c r="M12" s="654"/>
      <c r="N12" s="637">
        <v>13654.023274010246</v>
      </c>
    </row>
    <row r="13" spans="1:14">
      <c r="A13" s="123">
        <v>205</v>
      </c>
      <c r="B13" s="123" t="s">
        <v>109</v>
      </c>
      <c r="C13" s="124" t="s">
        <v>107</v>
      </c>
      <c r="D13" s="125" t="s">
        <v>94</v>
      </c>
      <c r="E13" s="106" t="s">
        <v>248</v>
      </c>
      <c r="F13" s="652">
        <f t="shared" si="2"/>
        <v>702.67986900580206</v>
      </c>
      <c r="G13" s="653"/>
      <c r="H13" s="653">
        <v>43.2</v>
      </c>
      <c r="I13" s="653"/>
      <c r="J13" s="653"/>
      <c r="K13" s="653">
        <f t="shared" si="3"/>
        <v>659.47986900580202</v>
      </c>
      <c r="M13" s="510">
        <f>'19、一般-个人和家庭'!F13</f>
        <v>702.67986900580206</v>
      </c>
      <c r="N13" s="77">
        <v>702.67986900580206</v>
      </c>
    </row>
    <row r="14" spans="1:14">
      <c r="A14" s="123">
        <v>205</v>
      </c>
      <c r="B14" s="123" t="s">
        <v>109</v>
      </c>
      <c r="C14" s="124" t="s">
        <v>109</v>
      </c>
      <c r="D14" s="125" t="s">
        <v>94</v>
      </c>
      <c r="E14" s="106" t="s">
        <v>249</v>
      </c>
      <c r="F14" s="652">
        <f t="shared" si="2"/>
        <v>2005.7008432368063</v>
      </c>
      <c r="G14" s="653"/>
      <c r="H14" s="653">
        <v>222</v>
      </c>
      <c r="I14" s="653"/>
      <c r="J14" s="653"/>
      <c r="K14" s="653">
        <f t="shared" si="3"/>
        <v>1783.7008432368063</v>
      </c>
      <c r="M14" s="510">
        <f>'19、一般-个人和家庭'!F14</f>
        <v>2005.7008432368063</v>
      </c>
      <c r="N14" s="77">
        <v>2005.7008432368063</v>
      </c>
    </row>
    <row r="15" spans="1:14">
      <c r="A15" s="123">
        <v>205</v>
      </c>
      <c r="B15" s="123" t="s">
        <v>109</v>
      </c>
      <c r="C15" s="124" t="s">
        <v>114</v>
      </c>
      <c r="D15" s="125" t="s">
        <v>94</v>
      </c>
      <c r="E15" s="106" t="s">
        <v>250</v>
      </c>
      <c r="F15" s="652">
        <f t="shared" si="2"/>
        <v>5324.1588210522186</v>
      </c>
      <c r="G15" s="653"/>
      <c r="H15" s="653">
        <v>837.81</v>
      </c>
      <c r="I15" s="653"/>
      <c r="J15" s="653"/>
      <c r="K15" s="653">
        <f t="shared" si="3"/>
        <v>4486.3488210522191</v>
      </c>
      <c r="M15" s="510">
        <f>'19、一般-个人和家庭'!F15</f>
        <v>5324.1588210522186</v>
      </c>
      <c r="N15" s="77">
        <v>5324.1588210522186</v>
      </c>
    </row>
    <row r="16" spans="1:14">
      <c r="A16" s="123">
        <v>205</v>
      </c>
      <c r="B16" s="123" t="s">
        <v>109</v>
      </c>
      <c r="C16" s="124" t="s">
        <v>116</v>
      </c>
      <c r="D16" s="125" t="s">
        <v>94</v>
      </c>
      <c r="E16" s="106" t="s">
        <v>251</v>
      </c>
      <c r="F16" s="652">
        <f t="shared" si="2"/>
        <v>5621.4837407154164</v>
      </c>
      <c r="G16" s="653"/>
      <c r="H16" s="653">
        <v>661.5</v>
      </c>
      <c r="I16" s="653"/>
      <c r="J16" s="653"/>
      <c r="K16" s="653">
        <f t="shared" si="3"/>
        <v>4959.9837407154164</v>
      </c>
      <c r="M16" s="510">
        <f>'19、一般-个人和家庭'!F16</f>
        <v>5621.4837407154164</v>
      </c>
      <c r="N16" s="77">
        <v>5621.4837407154164</v>
      </c>
    </row>
    <row r="17" spans="1:16" s="528" customFormat="1">
      <c r="A17" s="521" t="s">
        <v>105</v>
      </c>
      <c r="B17" s="521" t="s">
        <v>114</v>
      </c>
      <c r="C17" s="522"/>
      <c r="D17" s="523"/>
      <c r="E17" s="524" t="s">
        <v>118</v>
      </c>
      <c r="F17" s="650">
        <f t="shared" si="2"/>
        <v>956.20190403097581</v>
      </c>
      <c r="G17" s="655"/>
      <c r="H17" s="655">
        <v>73.874091502078002</v>
      </c>
      <c r="I17" s="655"/>
      <c r="J17" s="655"/>
      <c r="K17" s="655">
        <f t="shared" si="3"/>
        <v>882.32781252889777</v>
      </c>
      <c r="M17" s="654"/>
      <c r="N17" s="637">
        <v>956.20190403097581</v>
      </c>
    </row>
    <row r="18" spans="1:16">
      <c r="A18" s="123" t="s">
        <v>147</v>
      </c>
      <c r="B18" s="123" t="s">
        <v>148</v>
      </c>
      <c r="C18" s="124" t="s">
        <v>246</v>
      </c>
      <c r="D18" s="125" t="s">
        <v>94</v>
      </c>
      <c r="E18" s="106" t="s">
        <v>252</v>
      </c>
      <c r="F18" s="652">
        <f t="shared" si="2"/>
        <v>956.20190403097581</v>
      </c>
      <c r="G18" s="653"/>
      <c r="H18" s="653">
        <v>73.874091502078002</v>
      </c>
      <c r="I18" s="653"/>
      <c r="J18" s="653"/>
      <c r="K18" s="653">
        <f t="shared" si="3"/>
        <v>882.32781252889777</v>
      </c>
      <c r="M18" s="510">
        <f>'19、一般-个人和家庭'!F18</f>
        <v>956.20190403097581</v>
      </c>
      <c r="N18" s="77">
        <v>956.20190403097581</v>
      </c>
    </row>
    <row r="19" spans="1:16" s="528" customFormat="1">
      <c r="A19" s="521" t="s">
        <v>105</v>
      </c>
      <c r="B19" s="521" t="s">
        <v>120</v>
      </c>
      <c r="C19" s="522"/>
      <c r="D19" s="523"/>
      <c r="E19" s="524" t="s">
        <v>121</v>
      </c>
      <c r="F19" s="650">
        <f t="shared" si="2"/>
        <v>161.02345465495324</v>
      </c>
      <c r="G19" s="655"/>
      <c r="H19" s="655">
        <v>14.790122674358701</v>
      </c>
      <c r="I19" s="655"/>
      <c r="J19" s="655"/>
      <c r="K19" s="655">
        <f t="shared" si="3"/>
        <v>146.23333198059453</v>
      </c>
      <c r="M19" s="654"/>
      <c r="N19" s="637">
        <v>161.02345465495324</v>
      </c>
    </row>
    <row r="20" spans="1:16">
      <c r="A20" s="123" t="s">
        <v>105</v>
      </c>
      <c r="B20" s="123" t="s">
        <v>150</v>
      </c>
      <c r="C20" s="124" t="s">
        <v>253</v>
      </c>
      <c r="D20" s="125" t="s">
        <v>94</v>
      </c>
      <c r="E20" s="106" t="s">
        <v>254</v>
      </c>
      <c r="F20" s="652">
        <f t="shared" si="2"/>
        <v>161.02345465495324</v>
      </c>
      <c r="G20" s="653"/>
      <c r="H20" s="653">
        <v>14.790122674358701</v>
      </c>
      <c r="I20" s="653"/>
      <c r="J20" s="653"/>
      <c r="K20" s="653">
        <f t="shared" si="3"/>
        <v>146.23333198059453</v>
      </c>
      <c r="M20" s="510">
        <f>'19、一般-个人和家庭'!F20</f>
        <v>161.02345465495324</v>
      </c>
      <c r="N20" s="77">
        <v>161.02345465495324</v>
      </c>
    </row>
    <row r="22" spans="1:16" hidden="1">
      <c r="E22" s="219"/>
      <c r="F22" s="219"/>
      <c r="G22" s="219"/>
      <c r="H22" s="219"/>
      <c r="I22" s="219"/>
      <c r="J22" s="219"/>
      <c r="K22" s="219"/>
    </row>
    <row r="23" spans="1:16" hidden="1">
      <c r="F23" s="77"/>
      <c r="G23" s="77"/>
      <c r="H23" s="77" t="e">
        <f>H8/$F$8</f>
        <v>#DIV/0!</v>
      </c>
      <c r="I23" s="77" t="e">
        <f t="shared" ref="I23" si="4">I8/$F$8</f>
        <v>#DIV/0!</v>
      </c>
      <c r="J23" s="77">
        <v>0.01</v>
      </c>
      <c r="K23" s="77">
        <v>0.9</v>
      </c>
    </row>
    <row r="24" spans="1:16" hidden="1">
      <c r="F24" s="77"/>
      <c r="G24" s="77"/>
      <c r="H24" s="77" t="e">
        <f>$B$25*H23</f>
        <v>#DIV/0!</v>
      </c>
      <c r="I24" s="77" t="e">
        <f t="shared" ref="I24:K24" si="5">$B$25*I23</f>
        <v>#DIV/0!</v>
      </c>
      <c r="J24" s="77">
        <f t="shared" si="5"/>
        <v>161.03316541955201</v>
      </c>
      <c r="K24" s="77">
        <f t="shared" si="5"/>
        <v>14492.9848877597</v>
      </c>
    </row>
    <row r="25" spans="1:16" hidden="1">
      <c r="B25">
        <v>16103.316541955201</v>
      </c>
      <c r="E25" s="96" t="s">
        <v>108</v>
      </c>
      <c r="F25" s="77"/>
      <c r="G25" s="77"/>
      <c r="H25" s="77"/>
      <c r="I25" s="77"/>
      <c r="J25" s="77"/>
      <c r="K25" s="77"/>
    </row>
    <row r="26" spans="1:16" hidden="1">
      <c r="E26" s="106" t="s">
        <v>247</v>
      </c>
      <c r="F26" s="77"/>
      <c r="G26" s="77"/>
      <c r="H26" s="77"/>
      <c r="I26" s="77"/>
      <c r="J26" s="77"/>
      <c r="K26" s="77"/>
    </row>
    <row r="27" spans="1:16" hidden="1">
      <c r="E27" s="96" t="s">
        <v>111</v>
      </c>
      <c r="F27" s="77"/>
      <c r="G27" s="77"/>
      <c r="H27" s="77"/>
      <c r="I27" s="77"/>
      <c r="J27" s="77"/>
      <c r="K27" s="77"/>
    </row>
    <row r="28" spans="1:16" hidden="1">
      <c r="E28" s="106" t="s">
        <v>248</v>
      </c>
      <c r="F28" s="77" t="e">
        <f>H13/$H$8</f>
        <v>#DIV/0!</v>
      </c>
      <c r="G28" s="77"/>
      <c r="H28" s="77" t="e">
        <f>$H$24*F28</f>
        <v>#DIV/0!</v>
      </c>
      <c r="I28" s="77"/>
      <c r="J28" s="77" t="e">
        <f>$J$24*F28</f>
        <v>#DIV/0!</v>
      </c>
      <c r="K28" s="77" t="e">
        <f>$K$24*F28</f>
        <v>#DIV/0!</v>
      </c>
      <c r="M28" s="77"/>
      <c r="N28" s="77"/>
      <c r="O28" s="77">
        <v>22.490284107337601</v>
      </c>
      <c r="P28" s="77">
        <v>2024.1255696603901</v>
      </c>
    </row>
    <row r="29" spans="1:16" hidden="1">
      <c r="E29" s="106" t="s">
        <v>249</v>
      </c>
      <c r="F29" s="77" t="e">
        <f t="shared" ref="F29:F31" si="6">H14/$H$8</f>
        <v>#DIV/0!</v>
      </c>
      <c r="G29" s="77"/>
      <c r="H29" s="77" t="e">
        <f t="shared" ref="H29:H34" si="7">$H$24*F29</f>
        <v>#DIV/0!</v>
      </c>
      <c r="I29" s="77"/>
      <c r="J29" s="77" t="e">
        <f t="shared" ref="J29:J34" si="8">$J$24*F29</f>
        <v>#DIV/0!</v>
      </c>
      <c r="K29" s="77" t="e">
        <f t="shared" ref="K29:K34" si="9">$K$24*F29</f>
        <v>#DIV/0!</v>
      </c>
      <c r="M29" s="77"/>
      <c r="N29" s="77"/>
      <c r="O29" s="77">
        <v>28.568739271482901</v>
      </c>
      <c r="P29" s="77">
        <v>2571.1865344334701</v>
      </c>
    </row>
    <row r="30" spans="1:16" hidden="1">
      <c r="E30" s="106" t="s">
        <v>250</v>
      </c>
      <c r="F30" s="77" t="e">
        <f t="shared" si="6"/>
        <v>#DIV/0!</v>
      </c>
      <c r="G30" s="77"/>
      <c r="H30" s="77" t="e">
        <f t="shared" si="7"/>
        <v>#DIV/0!</v>
      </c>
      <c r="I30" s="77"/>
      <c r="J30" s="77" t="e">
        <f t="shared" si="8"/>
        <v>#DIV/0!</v>
      </c>
      <c r="K30" s="77" t="e">
        <f t="shared" si="9"/>
        <v>#DIV/0!</v>
      </c>
      <c r="M30" s="77"/>
      <c r="N30" s="77"/>
      <c r="O30" s="77">
        <v>56.894340336400099</v>
      </c>
      <c r="P30" s="77">
        <v>5120.4906302760101</v>
      </c>
    </row>
    <row r="31" spans="1:16" hidden="1">
      <c r="E31" s="106" t="s">
        <v>251</v>
      </c>
      <c r="F31" s="77" t="e">
        <f t="shared" si="6"/>
        <v>#DIV/0!</v>
      </c>
      <c r="G31" s="77"/>
      <c r="H31" s="77" t="e">
        <f t="shared" si="7"/>
        <v>#DIV/0!</v>
      </c>
      <c r="I31" s="77"/>
      <c r="J31" s="77" t="e">
        <f t="shared" si="8"/>
        <v>#DIV/0!</v>
      </c>
      <c r="K31" s="77" t="e">
        <f t="shared" si="9"/>
        <v>#DIV/0!</v>
      </c>
      <c r="M31" s="77"/>
      <c r="N31" s="77"/>
      <c r="O31" s="77">
        <v>43.157031665431703</v>
      </c>
      <c r="P31" s="77">
        <v>3884.1328498888502</v>
      </c>
    </row>
    <row r="32" spans="1:16" hidden="1">
      <c r="E32" s="96" t="s">
        <v>118</v>
      </c>
      <c r="F32" s="77">
        <v>0.05</v>
      </c>
      <c r="G32" s="77"/>
      <c r="H32" s="77" t="e">
        <f t="shared" si="7"/>
        <v>#DIV/0!</v>
      </c>
      <c r="I32" s="77"/>
      <c r="J32" s="77">
        <f t="shared" si="8"/>
        <v>8.0516582709776099</v>
      </c>
      <c r="K32" s="77">
        <f t="shared" si="9"/>
        <v>724.64924438798505</v>
      </c>
      <c r="M32" s="77"/>
      <c r="N32" s="77"/>
      <c r="O32" s="77">
        <v>8.0516582709776099</v>
      </c>
      <c r="P32" s="77">
        <v>724.64924438798505</v>
      </c>
    </row>
    <row r="33" spans="5:16" hidden="1">
      <c r="E33" s="106" t="s">
        <v>252</v>
      </c>
      <c r="F33" s="77"/>
      <c r="G33" s="77"/>
      <c r="H33" s="77" t="e">
        <f t="shared" si="7"/>
        <v>#DIV/0!</v>
      </c>
      <c r="I33" s="77"/>
      <c r="J33" s="77">
        <f t="shared" si="8"/>
        <v>0</v>
      </c>
      <c r="K33" s="77">
        <f t="shared" si="9"/>
        <v>0</v>
      </c>
      <c r="M33" s="77"/>
      <c r="N33" s="77"/>
      <c r="O33" s="77">
        <v>0</v>
      </c>
      <c r="P33" s="77">
        <v>0</v>
      </c>
    </row>
    <row r="34" spans="5:16" hidden="1">
      <c r="E34" s="96" t="s">
        <v>121</v>
      </c>
      <c r="F34" s="77">
        <v>0.01</v>
      </c>
      <c r="G34" s="77"/>
      <c r="H34" s="77" t="e">
        <f t="shared" si="7"/>
        <v>#DIV/0!</v>
      </c>
      <c r="I34" s="77"/>
      <c r="J34" s="77">
        <f t="shared" si="8"/>
        <v>1.6103316541955199</v>
      </c>
      <c r="K34" s="77">
        <f t="shared" si="9"/>
        <v>144.92984887759701</v>
      </c>
      <c r="M34" s="77"/>
      <c r="N34" s="77"/>
      <c r="O34" s="77">
        <v>1.6103316541955199</v>
      </c>
      <c r="P34" s="77">
        <v>144.92984887759701</v>
      </c>
    </row>
    <row r="35" spans="5:16" hidden="1"/>
    <row r="36" spans="5:16" hidden="1"/>
    <row r="37" spans="5:16" hidden="1"/>
  </sheetData>
  <sheetProtection formatCells="0" formatColumns="0" formatRows="0"/>
  <mergeCells count="16">
    <mergeCell ref="A3:K3"/>
    <mergeCell ref="J4:K4"/>
    <mergeCell ref="A5:C5"/>
    <mergeCell ref="F5:K5"/>
    <mergeCell ref="A8:C8"/>
    <mergeCell ref="A6:A7"/>
    <mergeCell ref="B6:B7"/>
    <mergeCell ref="C6:C7"/>
    <mergeCell ref="D5:D7"/>
    <mergeCell ref="E5:E7"/>
    <mergeCell ref="F6:F7"/>
    <mergeCell ref="G6:G7"/>
    <mergeCell ref="H6:H7"/>
    <mergeCell ref="I6:I7"/>
    <mergeCell ref="J6:J7"/>
    <mergeCell ref="K6:K7"/>
  </mergeCells>
  <phoneticPr fontId="36" type="noConversion"/>
  <printOptions horizontalCentered="1"/>
  <pageMargins left="0.74791666666666701" right="0.74791666666666701" top="0.78680555555555598" bottom="0.78680555555555598" header="0.39305555555555599" footer="0.39305555555555599"/>
  <pageSetup paperSize="9" scale="95" orientation="landscape" horizontalDpi="1200" verticalDpi="1200" r:id="rId1"/>
  <headerFooter scaleWithDoc="0" alignWithMargins="0">
    <oddFooter>&amp;C第 &amp;P 页，共 &amp;N 页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>
  <sheetPr>
    <tabColor rgb="FFFFFF00"/>
    <pageSetUpPr fitToPage="1"/>
  </sheetPr>
  <dimension ref="A1:IU16"/>
  <sheetViews>
    <sheetView showGridLines="0" showZeros="0" topLeftCell="B1" workbookViewId="0">
      <selection activeCell="Y37" sqref="Y37"/>
    </sheetView>
  </sheetViews>
  <sheetFormatPr defaultColWidth="6.875" defaultRowHeight="12.75" customHeight="1"/>
  <cols>
    <col min="1" max="1" width="8.75" style="192" customWidth="1"/>
    <col min="2" max="2" width="15.875" style="192" customWidth="1"/>
    <col min="3" max="3" width="21.75" style="192" customWidth="1"/>
    <col min="4" max="4" width="12.625" style="192" customWidth="1"/>
    <col min="5" max="5" width="13.125" style="192" customWidth="1"/>
    <col min="6" max="6" width="12.875" style="192" customWidth="1"/>
    <col min="7" max="7" width="9.25" style="192" customWidth="1"/>
    <col min="8" max="8" width="8.375" style="192" customWidth="1"/>
    <col min="9" max="9" width="7.25" style="192" customWidth="1"/>
    <col min="10" max="10" width="8.375" style="192" customWidth="1"/>
    <col min="11" max="11" width="6.25" style="192" customWidth="1"/>
    <col min="12" max="12" width="8.5" style="192" customWidth="1"/>
    <col min="13" max="13" width="8.375" style="192" customWidth="1"/>
    <col min="14" max="14" width="9.125" style="192" customWidth="1"/>
    <col min="15" max="255" width="6.875" style="192" customWidth="1"/>
    <col min="256" max="16384" width="6.875" style="192"/>
  </cols>
  <sheetData>
    <row r="1" spans="1:255" ht="23.1" customHeight="1">
      <c r="A1" s="193"/>
      <c r="B1" s="193"/>
      <c r="C1" s="193"/>
      <c r="D1" s="193"/>
      <c r="E1" s="193"/>
      <c r="F1" s="193"/>
      <c r="G1" s="193"/>
      <c r="H1" s="193"/>
      <c r="I1" s="193"/>
      <c r="J1" s="193"/>
      <c r="K1" s="210"/>
      <c r="L1" s="211"/>
      <c r="N1" s="212" t="s">
        <v>288</v>
      </c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</row>
    <row r="2" spans="1:255" ht="23.1" customHeight="1">
      <c r="A2" s="820" t="s">
        <v>289</v>
      </c>
      <c r="B2" s="820"/>
      <c r="C2" s="820"/>
      <c r="D2" s="820"/>
      <c r="E2" s="820"/>
      <c r="F2" s="820"/>
      <c r="G2" s="820"/>
      <c r="H2" s="820"/>
      <c r="I2" s="820"/>
      <c r="J2" s="820"/>
      <c r="K2" s="820"/>
      <c r="L2" s="820"/>
      <c r="M2" s="820"/>
      <c r="N2" s="820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  <c r="IT2"/>
      <c r="IU2"/>
    </row>
    <row r="3" spans="1:255" ht="23.1" customHeight="1">
      <c r="A3" s="821" t="s">
        <v>125</v>
      </c>
      <c r="B3" s="821"/>
      <c r="C3" s="821"/>
      <c r="D3" s="194"/>
      <c r="E3" s="195"/>
      <c r="F3" s="195"/>
      <c r="G3" s="195"/>
      <c r="H3" s="194"/>
      <c r="I3" s="194"/>
      <c r="J3" s="194"/>
      <c r="K3" s="210"/>
      <c r="L3" s="213"/>
      <c r="N3" s="214" t="s">
        <v>78</v>
      </c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  <c r="IU3"/>
    </row>
    <row r="4" spans="1:255" ht="23.1" customHeight="1">
      <c r="A4" s="825" t="s">
        <v>290</v>
      </c>
      <c r="B4" s="825" t="s">
        <v>157</v>
      </c>
      <c r="C4" s="826" t="s">
        <v>291</v>
      </c>
      <c r="D4" s="827" t="s">
        <v>100</v>
      </c>
      <c r="E4" s="822" t="s">
        <v>82</v>
      </c>
      <c r="F4" s="822"/>
      <c r="G4" s="822"/>
      <c r="H4" s="828" t="s">
        <v>83</v>
      </c>
      <c r="I4" s="825" t="s">
        <v>84</v>
      </c>
      <c r="J4" s="825" t="s">
        <v>85</v>
      </c>
      <c r="K4" s="825" t="s">
        <v>86</v>
      </c>
      <c r="L4" s="829" t="s">
        <v>87</v>
      </c>
      <c r="M4" s="830" t="s">
        <v>88</v>
      </c>
      <c r="N4" s="831" t="s">
        <v>89</v>
      </c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/>
      <c r="IT4"/>
      <c r="IU4"/>
    </row>
    <row r="5" spans="1:255" ht="36" customHeight="1">
      <c r="A5" s="825"/>
      <c r="B5" s="825"/>
      <c r="C5" s="826"/>
      <c r="D5" s="825"/>
      <c r="E5" s="197" t="s">
        <v>90</v>
      </c>
      <c r="F5" s="197" t="s">
        <v>91</v>
      </c>
      <c r="G5" s="197" t="s">
        <v>92</v>
      </c>
      <c r="H5" s="825"/>
      <c r="I5" s="825"/>
      <c r="J5" s="825"/>
      <c r="K5" s="825"/>
      <c r="L5" s="827"/>
      <c r="M5" s="830"/>
      <c r="N5" s="831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</row>
    <row r="6" spans="1:255" ht="23.1" customHeight="1">
      <c r="A6" s="198" t="s">
        <v>93</v>
      </c>
      <c r="B6" s="198" t="s">
        <v>93</v>
      </c>
      <c r="C6" s="198" t="s">
        <v>93</v>
      </c>
      <c r="D6" s="196">
        <v>1</v>
      </c>
      <c r="E6" s="196">
        <v>2</v>
      </c>
      <c r="F6" s="196">
        <v>3</v>
      </c>
      <c r="G6" s="196">
        <v>4</v>
      </c>
      <c r="H6" s="198">
        <v>5</v>
      </c>
      <c r="I6" s="198">
        <v>6</v>
      </c>
      <c r="J6" s="198">
        <v>7</v>
      </c>
      <c r="K6" s="198">
        <v>8</v>
      </c>
      <c r="L6" s="198">
        <v>9</v>
      </c>
      <c r="M6" s="215">
        <v>10</v>
      </c>
      <c r="N6" s="216">
        <v>11</v>
      </c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</row>
    <row r="7" spans="1:255" s="191" customFormat="1" ht="30" customHeight="1">
      <c r="A7" s="823" t="s">
        <v>81</v>
      </c>
      <c r="B7" s="824"/>
      <c r="C7" s="199" t="s">
        <v>104</v>
      </c>
      <c r="D7" s="200">
        <f>D8</f>
        <v>9005.31</v>
      </c>
      <c r="E7" s="200">
        <f>E8</f>
        <v>9005.31</v>
      </c>
      <c r="F7" s="200">
        <f>F8</f>
        <v>9005.31</v>
      </c>
      <c r="G7" s="201"/>
      <c r="H7" s="202"/>
      <c r="I7" s="202"/>
      <c r="J7" s="202"/>
      <c r="K7" s="202"/>
      <c r="L7" s="201"/>
      <c r="M7" s="217"/>
      <c r="N7" s="20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21"/>
      <c r="AO7" s="21"/>
      <c r="AP7" s="21"/>
      <c r="AQ7" s="21"/>
      <c r="AR7" s="21"/>
      <c r="AS7" s="21"/>
      <c r="AT7" s="21"/>
      <c r="AU7" s="21"/>
      <c r="AV7" s="21"/>
      <c r="AW7" s="21"/>
      <c r="AX7" s="21"/>
      <c r="AY7" s="21"/>
      <c r="AZ7" s="21"/>
      <c r="BA7" s="21"/>
      <c r="BB7" s="21"/>
      <c r="BC7" s="21"/>
      <c r="BD7" s="21"/>
      <c r="BE7" s="21"/>
      <c r="BF7" s="21"/>
      <c r="BG7" s="21"/>
      <c r="BH7" s="21"/>
      <c r="BI7" s="21"/>
      <c r="BJ7" s="21"/>
      <c r="BK7" s="21"/>
      <c r="BL7" s="21"/>
      <c r="BM7" s="21"/>
      <c r="BN7" s="21"/>
      <c r="BO7" s="21"/>
      <c r="BP7" s="21"/>
      <c r="BQ7" s="21"/>
      <c r="BR7" s="21"/>
      <c r="BS7" s="21"/>
      <c r="BT7" s="21"/>
      <c r="BU7" s="21"/>
      <c r="BV7" s="21"/>
      <c r="BW7" s="21"/>
      <c r="BX7" s="21"/>
      <c r="BY7" s="21"/>
      <c r="BZ7" s="21"/>
      <c r="CA7" s="21"/>
      <c r="CB7" s="21"/>
      <c r="CC7" s="21"/>
      <c r="CD7" s="21"/>
      <c r="CE7" s="21"/>
      <c r="CF7" s="21"/>
      <c r="CG7" s="21"/>
      <c r="CH7" s="21"/>
      <c r="CI7" s="21"/>
      <c r="CJ7" s="21"/>
      <c r="CK7" s="21"/>
      <c r="CL7" s="21"/>
      <c r="CM7" s="21"/>
      <c r="CN7" s="21"/>
      <c r="CO7" s="21"/>
      <c r="CP7" s="21"/>
      <c r="CQ7" s="21"/>
      <c r="CR7" s="21"/>
      <c r="CS7" s="21"/>
      <c r="CT7" s="21"/>
      <c r="CU7" s="21"/>
      <c r="CV7" s="21"/>
      <c r="CW7" s="21"/>
      <c r="CX7" s="21"/>
      <c r="CY7" s="21"/>
      <c r="CZ7" s="21"/>
      <c r="DA7" s="21"/>
      <c r="DB7" s="21"/>
      <c r="DC7" s="21"/>
      <c r="DD7" s="21"/>
      <c r="DE7" s="21"/>
      <c r="DF7" s="21"/>
      <c r="DG7" s="21"/>
      <c r="DH7" s="21"/>
      <c r="DI7" s="21"/>
      <c r="DJ7" s="21"/>
      <c r="DK7" s="21"/>
      <c r="DL7" s="21"/>
      <c r="DM7" s="21"/>
      <c r="DN7" s="21"/>
      <c r="DO7" s="21"/>
      <c r="DP7" s="21"/>
      <c r="DQ7" s="21"/>
      <c r="DR7" s="21"/>
      <c r="DS7" s="21"/>
      <c r="DT7" s="21"/>
      <c r="DU7" s="21"/>
      <c r="DV7" s="21"/>
      <c r="DW7" s="21"/>
      <c r="DX7" s="21"/>
      <c r="DY7" s="21"/>
      <c r="DZ7" s="21"/>
      <c r="EA7" s="21"/>
      <c r="EB7" s="21"/>
      <c r="EC7" s="21"/>
      <c r="ED7" s="21"/>
      <c r="EE7" s="21"/>
      <c r="EF7" s="21"/>
      <c r="EG7" s="21"/>
      <c r="EH7" s="21"/>
      <c r="EI7" s="21"/>
      <c r="EJ7" s="21"/>
      <c r="EK7" s="21"/>
      <c r="EL7" s="21"/>
      <c r="EM7" s="21"/>
      <c r="EN7" s="21"/>
      <c r="EO7" s="21"/>
      <c r="EP7" s="21"/>
      <c r="EQ7" s="21"/>
      <c r="ER7" s="21"/>
      <c r="ES7" s="21"/>
      <c r="ET7" s="21"/>
      <c r="EU7" s="21"/>
      <c r="EV7" s="21"/>
      <c r="EW7" s="21"/>
      <c r="EX7" s="21"/>
      <c r="EY7" s="21"/>
      <c r="EZ7" s="21"/>
      <c r="FA7" s="21"/>
      <c r="FB7" s="21"/>
      <c r="FC7" s="21"/>
      <c r="FD7" s="21"/>
      <c r="FE7" s="21"/>
      <c r="FF7" s="21"/>
      <c r="FG7" s="21"/>
      <c r="FH7" s="21"/>
      <c r="FI7" s="21"/>
      <c r="FJ7" s="21"/>
      <c r="FK7" s="21"/>
      <c r="FL7" s="21"/>
      <c r="FM7" s="21"/>
      <c r="FN7" s="21"/>
      <c r="FO7" s="21"/>
      <c r="FP7" s="21"/>
      <c r="FQ7" s="21"/>
      <c r="FR7" s="21"/>
      <c r="FS7" s="21"/>
      <c r="FT7" s="21"/>
      <c r="FU7" s="21"/>
      <c r="FV7" s="21"/>
      <c r="FW7" s="21"/>
      <c r="FX7" s="21"/>
      <c r="FY7" s="21"/>
      <c r="FZ7" s="21"/>
      <c r="GA7" s="21"/>
      <c r="GB7" s="21"/>
      <c r="GC7" s="21"/>
      <c r="GD7" s="21"/>
      <c r="GE7" s="21"/>
      <c r="GF7" s="21"/>
      <c r="GG7" s="21"/>
      <c r="GH7" s="21"/>
      <c r="GI7" s="21"/>
      <c r="GJ7" s="21"/>
      <c r="GK7" s="21"/>
      <c r="GL7" s="21"/>
      <c r="GM7" s="21"/>
      <c r="GN7" s="21"/>
      <c r="GO7" s="21"/>
      <c r="GP7" s="21"/>
      <c r="GQ7" s="21"/>
      <c r="GR7" s="21"/>
      <c r="GS7" s="21"/>
      <c r="GT7" s="21"/>
      <c r="GU7" s="21"/>
      <c r="GV7" s="21"/>
      <c r="GW7" s="21"/>
      <c r="GX7" s="21"/>
      <c r="GY7" s="21"/>
      <c r="GZ7" s="21"/>
      <c r="HA7" s="21"/>
      <c r="HB7" s="21"/>
      <c r="HC7" s="21"/>
      <c r="HD7" s="21"/>
      <c r="HE7" s="21"/>
      <c r="HF7" s="21"/>
      <c r="HG7" s="21"/>
      <c r="HH7" s="21"/>
      <c r="HI7" s="21"/>
      <c r="HJ7" s="21"/>
      <c r="HK7" s="21"/>
      <c r="HL7" s="21"/>
      <c r="HM7" s="21"/>
      <c r="HN7" s="21"/>
      <c r="HO7" s="21"/>
      <c r="HP7" s="21"/>
      <c r="HQ7" s="21"/>
      <c r="HR7" s="21"/>
      <c r="HS7" s="21"/>
      <c r="HT7" s="21"/>
      <c r="HU7" s="21"/>
      <c r="HV7" s="21"/>
      <c r="HW7" s="21"/>
      <c r="HX7" s="21"/>
      <c r="HY7" s="21"/>
      <c r="HZ7" s="21"/>
      <c r="IA7" s="21"/>
      <c r="IB7" s="21"/>
      <c r="IC7" s="21"/>
      <c r="ID7" s="21"/>
      <c r="IE7" s="21"/>
      <c r="IF7" s="21"/>
      <c r="IG7" s="21"/>
      <c r="IH7" s="21"/>
      <c r="II7" s="21"/>
      <c r="IJ7" s="21"/>
      <c r="IK7" s="21"/>
      <c r="IL7" s="21"/>
      <c r="IM7" s="21"/>
      <c r="IN7" s="21"/>
      <c r="IO7" s="21"/>
      <c r="IP7" s="21"/>
      <c r="IQ7" s="21"/>
      <c r="IR7" s="21"/>
      <c r="IS7" s="21"/>
      <c r="IT7" s="21"/>
      <c r="IU7" s="21"/>
    </row>
    <row r="8" spans="1:255" ht="23.1" customHeight="1">
      <c r="A8" s="203">
        <v>310</v>
      </c>
      <c r="B8" s="203" t="s">
        <v>292</v>
      </c>
      <c r="C8" s="204" t="s">
        <v>104</v>
      </c>
      <c r="D8" s="205">
        <f>SUM(E8,H8:N8)</f>
        <v>9005.31</v>
      </c>
      <c r="E8" s="205">
        <f>F8+G8</f>
        <v>9005.31</v>
      </c>
      <c r="F8" s="205">
        <v>9005.31</v>
      </c>
      <c r="G8" s="206"/>
      <c r="H8" s="207"/>
      <c r="I8" s="207"/>
      <c r="J8" s="207"/>
      <c r="K8" s="207"/>
      <c r="L8" s="207"/>
      <c r="M8" s="207"/>
      <c r="N8" s="207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</row>
    <row r="9" spans="1:255" ht="23.1" customHeight="1">
      <c r="A9" s="208"/>
      <c r="B9" s="208"/>
      <c r="C9" s="208"/>
      <c r="D9" s="208"/>
      <c r="E9" s="208"/>
      <c r="F9" s="208"/>
      <c r="G9" s="208"/>
      <c r="H9" s="208"/>
      <c r="I9" s="208"/>
      <c r="J9" s="208"/>
      <c r="K9" s="208"/>
      <c r="L9" s="208"/>
      <c r="M9" s="208"/>
      <c r="N9" s="210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</row>
    <row r="10" spans="1:255" ht="23.1" customHeight="1">
      <c r="A10" s="208"/>
      <c r="B10" s="208"/>
      <c r="C10" s="208"/>
      <c r="D10" s="209"/>
      <c r="E10" s="209"/>
      <c r="F10" s="209"/>
      <c r="G10" s="208"/>
      <c r="H10" s="208"/>
      <c r="I10" s="210"/>
      <c r="J10" s="208"/>
      <c r="K10" s="208"/>
      <c r="L10" s="208"/>
      <c r="M10" s="208"/>
      <c r="N10" s="2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  <c r="IU10"/>
    </row>
    <row r="11" spans="1:255" ht="23.1" customHeight="1">
      <c r="A11" s="208"/>
      <c r="B11" s="208"/>
      <c r="C11" s="208"/>
      <c r="D11" s="209"/>
      <c r="E11" s="209"/>
      <c r="F11" s="209"/>
      <c r="G11" s="208"/>
      <c r="H11" s="210"/>
      <c r="I11" s="210"/>
      <c r="J11" s="208"/>
      <c r="K11" s="208"/>
      <c r="L11" s="210"/>
      <c r="M11" s="208"/>
      <c r="N11" s="210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  <c r="IU11"/>
    </row>
    <row r="12" spans="1:255" ht="12.75" customHeight="1">
      <c r="D12" s="209"/>
      <c r="E12" s="209"/>
      <c r="F12" s="209"/>
    </row>
    <row r="13" spans="1:255" ht="12.75" customHeight="1">
      <c r="D13" s="209"/>
      <c r="E13" s="209"/>
      <c r="F13" s="209"/>
    </row>
    <row r="14" spans="1:255" ht="12.75" customHeight="1">
      <c r="D14" s="209"/>
      <c r="E14" s="209"/>
      <c r="F14" s="209"/>
    </row>
    <row r="15" spans="1:255" ht="12.75" customHeight="1">
      <c r="D15" s="209"/>
      <c r="E15" s="209"/>
      <c r="F15" s="209"/>
    </row>
    <row r="16" spans="1:255" ht="12.75" customHeight="1">
      <c r="D16" s="209"/>
      <c r="E16" s="209"/>
      <c r="F16" s="209"/>
    </row>
  </sheetData>
  <sheetProtection formatCells="0" formatColumns="0" formatRows="0"/>
  <mergeCells count="15">
    <mergeCell ref="A2:N2"/>
    <mergeCell ref="A3:C3"/>
    <mergeCell ref="E4:G4"/>
    <mergeCell ref="A7:B7"/>
    <mergeCell ref="A4:A5"/>
    <mergeCell ref="B4:B5"/>
    <mergeCell ref="C4:C5"/>
    <mergeCell ref="D4:D5"/>
    <mergeCell ref="H4:H5"/>
    <mergeCell ref="I4:I5"/>
    <mergeCell ref="J4:J5"/>
    <mergeCell ref="K4:K5"/>
    <mergeCell ref="L4:L5"/>
    <mergeCell ref="M4:M5"/>
    <mergeCell ref="N4:N5"/>
  </mergeCells>
  <phoneticPr fontId="36" type="noConversion"/>
  <printOptions horizontalCentered="1"/>
  <pageMargins left="0.74791666666666701" right="0.74791666666666701" top="0.78680555555555598" bottom="0.78680555555555598" header="0.39305555555555599" footer="0.39305555555555599"/>
  <pageSetup paperSize="9" scale="81" orientation="landscape" horizontalDpi="1200" verticalDpi="1200" r:id="rId1"/>
  <headerFooter scaleWithDoc="0" alignWithMargins="0">
    <oddFooter>&amp;C第 &amp;P 页，共 &amp;N 页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16"/>
  <sheetViews>
    <sheetView showGridLines="0" showZeros="0" workbookViewId="0">
      <selection activeCell="F13" sqref="F13"/>
    </sheetView>
  </sheetViews>
  <sheetFormatPr defaultColWidth="6.875" defaultRowHeight="12.75" customHeight="1"/>
  <cols>
    <col min="1" max="3" width="4" style="159" customWidth="1"/>
    <col min="4" max="4" width="9.625" style="159" customWidth="1"/>
    <col min="5" max="5" width="20.125" style="159" customWidth="1"/>
    <col min="6" max="6" width="8.875" style="159" customWidth="1"/>
    <col min="7" max="7" width="8.125" style="159" customWidth="1"/>
    <col min="8" max="10" width="7.125" style="159" customWidth="1"/>
    <col min="11" max="11" width="7.75" style="159" customWidth="1"/>
    <col min="12" max="13" width="5.75" style="159" customWidth="1"/>
    <col min="14" max="14" width="7.125" style="159" customWidth="1"/>
    <col min="15" max="15" width="5.625" style="159" customWidth="1"/>
    <col min="16" max="16" width="6.125" style="159" customWidth="1"/>
    <col min="17" max="17" width="5.75" style="159" customWidth="1"/>
    <col min="18" max="18" width="4.125" style="159" customWidth="1"/>
    <col min="19" max="19" width="7.125" style="159" customWidth="1"/>
    <col min="20" max="20" width="7.25" style="159" customWidth="1"/>
    <col min="21" max="21" width="5.375" style="159" customWidth="1"/>
    <col min="22" max="16384" width="6.875" style="159"/>
  </cols>
  <sheetData>
    <row r="1" spans="1:22" ht="24.75" customHeight="1">
      <c r="A1" s="160"/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  <c r="N1" s="160"/>
      <c r="O1" s="160"/>
      <c r="P1" s="160"/>
      <c r="Q1" s="180"/>
      <c r="R1" s="180"/>
      <c r="S1" s="183"/>
      <c r="T1" s="183"/>
      <c r="U1" s="160" t="s">
        <v>293</v>
      </c>
    </row>
    <row r="2" spans="1:22" ht="24.75" customHeight="1">
      <c r="A2" s="836" t="s">
        <v>294</v>
      </c>
      <c r="B2" s="836"/>
      <c r="C2" s="836"/>
      <c r="D2" s="836"/>
      <c r="E2" s="836"/>
      <c r="F2" s="836"/>
      <c r="G2" s="836"/>
      <c r="H2" s="836"/>
      <c r="I2" s="836"/>
      <c r="J2" s="836"/>
      <c r="K2" s="836"/>
      <c r="L2" s="836"/>
      <c r="M2" s="836"/>
      <c r="N2" s="836"/>
      <c r="O2" s="836"/>
      <c r="P2" s="836"/>
      <c r="Q2" s="836"/>
      <c r="R2" s="836"/>
      <c r="S2" s="836"/>
      <c r="T2" s="836"/>
      <c r="U2" s="836"/>
    </row>
    <row r="3" spans="1:22" ht="24.75" customHeight="1">
      <c r="A3" s="161" t="s">
        <v>125</v>
      </c>
      <c r="B3" s="162"/>
      <c r="C3" s="163"/>
      <c r="D3" s="160"/>
      <c r="E3" s="160"/>
      <c r="F3" s="160"/>
      <c r="G3" s="160"/>
      <c r="H3" s="160"/>
      <c r="I3" s="160"/>
      <c r="J3" s="160"/>
      <c r="K3" s="160"/>
      <c r="L3" s="160"/>
      <c r="M3" s="160"/>
      <c r="N3" s="160"/>
      <c r="O3" s="160"/>
      <c r="P3" s="160"/>
      <c r="Q3" s="184"/>
      <c r="R3" s="184"/>
      <c r="S3" s="185"/>
      <c r="T3" s="837" t="s">
        <v>78</v>
      </c>
      <c r="U3" s="837"/>
      <c r="V3" s="186"/>
    </row>
    <row r="4" spans="1:22" ht="24.75" customHeight="1">
      <c r="A4" s="164" t="s">
        <v>126</v>
      </c>
      <c r="B4" s="164"/>
      <c r="C4" s="165"/>
      <c r="D4" s="842" t="s">
        <v>79</v>
      </c>
      <c r="E4" s="842" t="s">
        <v>99</v>
      </c>
      <c r="F4" s="843" t="s">
        <v>127</v>
      </c>
      <c r="G4" s="166" t="s">
        <v>128</v>
      </c>
      <c r="H4" s="164"/>
      <c r="I4" s="164"/>
      <c r="J4" s="165"/>
      <c r="K4" s="838" t="s">
        <v>129</v>
      </c>
      <c r="L4" s="839"/>
      <c r="M4" s="839"/>
      <c r="N4" s="839"/>
      <c r="O4" s="839"/>
      <c r="P4" s="839"/>
      <c r="Q4" s="839"/>
      <c r="R4" s="840"/>
      <c r="S4" s="832" t="s">
        <v>130</v>
      </c>
      <c r="T4" s="835" t="s">
        <v>131</v>
      </c>
      <c r="U4" s="835" t="s">
        <v>132</v>
      </c>
      <c r="V4" s="186"/>
    </row>
    <row r="5" spans="1:22" ht="24.75" customHeight="1">
      <c r="A5" s="838" t="s">
        <v>101</v>
      </c>
      <c r="B5" s="842" t="s">
        <v>102</v>
      </c>
      <c r="C5" s="842" t="s">
        <v>103</v>
      </c>
      <c r="D5" s="842"/>
      <c r="E5" s="842"/>
      <c r="F5" s="843"/>
      <c r="G5" s="842" t="s">
        <v>81</v>
      </c>
      <c r="H5" s="842" t="s">
        <v>133</v>
      </c>
      <c r="I5" s="842" t="s">
        <v>134</v>
      </c>
      <c r="J5" s="843" t="s">
        <v>135</v>
      </c>
      <c r="K5" s="844" t="s">
        <v>81</v>
      </c>
      <c r="L5" s="778" t="s">
        <v>136</v>
      </c>
      <c r="M5" s="778" t="s">
        <v>137</v>
      </c>
      <c r="N5" s="778" t="s">
        <v>138</v>
      </c>
      <c r="O5" s="778" t="s">
        <v>139</v>
      </c>
      <c r="P5" s="778" t="s">
        <v>140</v>
      </c>
      <c r="Q5" s="778" t="s">
        <v>141</v>
      </c>
      <c r="R5" s="778" t="s">
        <v>142</v>
      </c>
      <c r="S5" s="833"/>
      <c r="T5" s="835"/>
      <c r="U5" s="835"/>
      <c r="V5" s="186"/>
    </row>
    <row r="6" spans="1:22" ht="37.5" customHeight="1">
      <c r="A6" s="838"/>
      <c r="B6" s="842"/>
      <c r="C6" s="842"/>
      <c r="D6" s="842"/>
      <c r="E6" s="843"/>
      <c r="F6" s="167" t="s">
        <v>100</v>
      </c>
      <c r="G6" s="842"/>
      <c r="H6" s="842"/>
      <c r="I6" s="842"/>
      <c r="J6" s="843"/>
      <c r="K6" s="845"/>
      <c r="L6" s="778"/>
      <c r="M6" s="778"/>
      <c r="N6" s="778"/>
      <c r="O6" s="778"/>
      <c r="P6" s="778"/>
      <c r="Q6" s="778"/>
      <c r="R6" s="778"/>
      <c r="S6" s="834"/>
      <c r="T6" s="835"/>
      <c r="U6" s="835"/>
    </row>
    <row r="7" spans="1:22" ht="42" customHeight="1">
      <c r="A7" s="168" t="s">
        <v>93</v>
      </c>
      <c r="B7" s="168" t="s">
        <v>93</v>
      </c>
      <c r="C7" s="168" t="s">
        <v>93</v>
      </c>
      <c r="D7" s="168" t="s">
        <v>93</v>
      </c>
      <c r="E7" s="168" t="s">
        <v>93</v>
      </c>
      <c r="F7" s="169">
        <v>1</v>
      </c>
      <c r="G7" s="168">
        <v>2</v>
      </c>
      <c r="H7" s="168">
        <v>3</v>
      </c>
      <c r="I7" s="168">
        <v>4</v>
      </c>
      <c r="J7" s="168">
        <v>5</v>
      </c>
      <c r="K7" s="168">
        <v>6</v>
      </c>
      <c r="L7" s="168">
        <v>7</v>
      </c>
      <c r="M7" s="168">
        <v>8</v>
      </c>
      <c r="N7" s="168">
        <v>9</v>
      </c>
      <c r="O7" s="168">
        <v>10</v>
      </c>
      <c r="P7" s="168">
        <v>11</v>
      </c>
      <c r="Q7" s="168">
        <v>12</v>
      </c>
      <c r="R7" s="168">
        <v>13</v>
      </c>
      <c r="S7" s="168">
        <v>14</v>
      </c>
      <c r="T7" s="169">
        <v>15</v>
      </c>
      <c r="U7" s="169">
        <v>16</v>
      </c>
    </row>
    <row r="8" spans="1:22" s="158" customFormat="1" ht="36.75" customHeight="1">
      <c r="A8" s="170"/>
      <c r="B8" s="170"/>
      <c r="C8" s="171"/>
      <c r="D8" s="172"/>
      <c r="E8" s="173"/>
      <c r="F8" s="174"/>
      <c r="G8" s="175"/>
      <c r="H8" s="175"/>
      <c r="I8" s="175"/>
      <c r="J8" s="175"/>
      <c r="K8" s="175"/>
      <c r="L8" s="175"/>
      <c r="M8" s="182"/>
      <c r="N8" s="175"/>
      <c r="O8" s="175"/>
      <c r="P8" s="175"/>
      <c r="Q8" s="175"/>
      <c r="R8" s="175"/>
      <c r="S8" s="187"/>
      <c r="T8" s="187"/>
      <c r="U8" s="188"/>
    </row>
    <row r="9" spans="1:22" ht="24.75" customHeight="1">
      <c r="A9" s="176"/>
      <c r="B9" s="176"/>
      <c r="C9" s="176"/>
      <c r="D9" s="176"/>
      <c r="E9" s="177"/>
      <c r="F9" s="178"/>
      <c r="G9" s="178"/>
      <c r="H9" s="178"/>
      <c r="I9" s="178"/>
      <c r="J9" s="178"/>
      <c r="K9" s="178"/>
      <c r="L9" s="178"/>
      <c r="M9" s="178"/>
      <c r="N9" s="178"/>
      <c r="O9" s="178"/>
      <c r="P9" s="178"/>
      <c r="Q9" s="178"/>
      <c r="R9" s="178"/>
      <c r="S9" s="189"/>
      <c r="T9" s="189"/>
      <c r="U9" s="189"/>
    </row>
    <row r="10" spans="1:22" ht="26.25" customHeight="1">
      <c r="A10" s="841" t="s">
        <v>295</v>
      </c>
      <c r="B10" s="841"/>
      <c r="C10" s="841"/>
      <c r="D10" s="841"/>
      <c r="E10" s="841"/>
      <c r="F10" s="841"/>
      <c r="G10" s="841"/>
      <c r="H10" s="841"/>
      <c r="I10" s="841"/>
      <c r="J10" s="841"/>
      <c r="K10" s="841"/>
      <c r="L10" s="841"/>
      <c r="M10" s="841"/>
      <c r="N10" s="841"/>
      <c r="O10" s="841"/>
      <c r="P10" s="841"/>
      <c r="Q10" s="841"/>
      <c r="R10" s="841"/>
      <c r="S10" s="841"/>
      <c r="T10" s="841"/>
      <c r="U10" s="841"/>
    </row>
    <row r="11" spans="1:22" ht="18.95" customHeight="1">
      <c r="A11" s="179"/>
      <c r="B11" s="176"/>
      <c r="C11" s="176"/>
      <c r="D11" s="176"/>
      <c r="E11" s="177"/>
      <c r="F11" s="178"/>
      <c r="G11" s="180"/>
      <c r="H11" s="178"/>
      <c r="I11" s="178"/>
      <c r="J11" s="178"/>
      <c r="K11" s="178"/>
      <c r="L11" s="178"/>
      <c r="M11" s="178"/>
      <c r="N11" s="178"/>
      <c r="O11" s="178"/>
      <c r="P11" s="178"/>
      <c r="Q11" s="178"/>
      <c r="R11" s="178"/>
      <c r="S11" s="189"/>
      <c r="T11" s="189"/>
      <c r="U11" s="189"/>
    </row>
    <row r="12" spans="1:22" ht="18.95" customHeight="1">
      <c r="A12" s="179"/>
      <c r="B12" s="176"/>
      <c r="C12" s="176"/>
      <c r="D12" s="176"/>
      <c r="E12" s="177"/>
      <c r="F12" s="178"/>
      <c r="G12" s="178"/>
      <c r="H12" s="178"/>
      <c r="I12" s="178"/>
      <c r="J12" s="178"/>
      <c r="K12" s="178"/>
      <c r="L12" s="178"/>
      <c r="M12" s="178"/>
      <c r="N12" s="178"/>
      <c r="O12" s="178"/>
      <c r="P12" s="178"/>
      <c r="Q12" s="178"/>
      <c r="R12" s="178"/>
      <c r="S12" s="189"/>
      <c r="T12" s="189"/>
      <c r="U12" s="190"/>
    </row>
    <row r="13" spans="1:22" ht="18.95" customHeight="1">
      <c r="A13" s="179"/>
      <c r="B13" s="179"/>
      <c r="C13" s="176"/>
      <c r="D13" s="176"/>
      <c r="E13" s="177"/>
      <c r="F13" s="178"/>
      <c r="G13" s="178"/>
      <c r="H13" s="178"/>
      <c r="I13" s="178"/>
      <c r="J13" s="178"/>
      <c r="K13" s="178"/>
      <c r="L13" s="178"/>
      <c r="M13" s="178"/>
      <c r="N13" s="178"/>
      <c r="O13" s="178"/>
      <c r="P13" s="178"/>
      <c r="Q13" s="178"/>
      <c r="R13" s="178"/>
      <c r="S13" s="189"/>
      <c r="T13" s="189"/>
      <c r="U13" s="190"/>
    </row>
    <row r="14" spans="1:22" ht="18.95" customHeight="1">
      <c r="A14" s="179"/>
      <c r="B14" s="179"/>
      <c r="C14" s="179"/>
      <c r="D14" s="176"/>
      <c r="E14" s="177"/>
      <c r="F14" s="178"/>
      <c r="G14" s="178"/>
      <c r="H14" s="178"/>
      <c r="I14" s="178"/>
      <c r="J14" s="178"/>
      <c r="K14" s="178"/>
      <c r="L14" s="178"/>
      <c r="M14" s="178"/>
      <c r="N14" s="178"/>
      <c r="O14" s="178"/>
      <c r="P14" s="178"/>
      <c r="Q14" s="178"/>
      <c r="R14" s="178"/>
      <c r="S14" s="189"/>
      <c r="T14" s="189"/>
      <c r="U14" s="190"/>
    </row>
    <row r="15" spans="1:22" ht="18.95" customHeight="1">
      <c r="A15" s="179"/>
      <c r="B15" s="179"/>
      <c r="C15" s="179"/>
      <c r="D15" s="176"/>
      <c r="E15" s="177"/>
      <c r="F15" s="178"/>
      <c r="G15" s="178"/>
      <c r="H15" s="178"/>
      <c r="I15" s="178"/>
      <c r="J15" s="178"/>
      <c r="K15" s="178"/>
      <c r="L15" s="178"/>
      <c r="M15" s="178"/>
      <c r="N15" s="178"/>
      <c r="O15" s="178"/>
      <c r="P15" s="178"/>
      <c r="Q15" s="178"/>
      <c r="R15" s="178"/>
      <c r="S15" s="189"/>
      <c r="T15" s="190"/>
      <c r="U15" s="190"/>
    </row>
    <row r="16" spans="1:22" ht="18.95" customHeight="1">
      <c r="A16" s="179"/>
      <c r="B16" s="179"/>
      <c r="C16" s="179"/>
      <c r="D16" s="179"/>
      <c r="E16" s="181"/>
      <c r="F16" s="178"/>
      <c r="G16" s="180"/>
      <c r="H16" s="180"/>
      <c r="I16" s="180"/>
      <c r="J16" s="180"/>
      <c r="K16" s="180"/>
      <c r="L16" s="180"/>
      <c r="M16" s="180"/>
      <c r="N16" s="180"/>
      <c r="O16" s="180"/>
      <c r="P16" s="178"/>
      <c r="Q16" s="178"/>
      <c r="R16" s="178"/>
      <c r="S16" s="190"/>
      <c r="T16" s="190"/>
      <c r="U16" s="190"/>
    </row>
  </sheetData>
  <sheetProtection formatCells="0" formatColumns="0" formatRows="0"/>
  <mergeCells count="25">
    <mergeCell ref="A2:U2"/>
    <mergeCell ref="T3:U3"/>
    <mergeCell ref="K4:R4"/>
    <mergeCell ref="A10:U10"/>
    <mergeCell ref="A5:A6"/>
    <mergeCell ref="B5:B6"/>
    <mergeCell ref="C5:C6"/>
    <mergeCell ref="D4:D6"/>
    <mergeCell ref="E4:E6"/>
    <mergeCell ref="F4:F5"/>
    <mergeCell ref="G5:G6"/>
    <mergeCell ref="H5:H6"/>
    <mergeCell ref="I5:I6"/>
    <mergeCell ref="J5:J6"/>
    <mergeCell ref="K5:K6"/>
    <mergeCell ref="L5:L6"/>
    <mergeCell ref="R5:R6"/>
    <mergeCell ref="S4:S6"/>
    <mergeCell ref="T4:T6"/>
    <mergeCell ref="U4:U6"/>
    <mergeCell ref="M5:M6"/>
    <mergeCell ref="N5:N6"/>
    <mergeCell ref="O5:O6"/>
    <mergeCell ref="P5:P6"/>
    <mergeCell ref="Q5:Q6"/>
  </mergeCells>
  <phoneticPr fontId="36" type="noConversion"/>
  <printOptions horizontalCentered="1"/>
  <pageMargins left="0" right="0" top="0.78740157480314998" bottom="0.78740157480314998" header="0.39370078740157499" footer="0.39370078740157499"/>
  <pageSetup paperSize="9" scale="87" orientation="landscape" horizontalDpi="1200" verticalDpi="1200"/>
  <headerFooter scaleWithDoc="0" alignWithMargins="0">
    <oddFooter>&amp;C第 &amp;P 页，共 &amp;N 页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>
  <dimension ref="A1:U10"/>
  <sheetViews>
    <sheetView showGridLines="0" showZeros="0" workbookViewId="0">
      <selection activeCell="E13" sqref="E12:E13"/>
    </sheetView>
  </sheetViews>
  <sheetFormatPr defaultColWidth="9" defaultRowHeight="14.25"/>
  <cols>
    <col min="1" max="1" width="3.875" customWidth="1"/>
    <col min="2" max="3" width="4.375" customWidth="1"/>
    <col min="4" max="4" width="7.25" customWidth="1"/>
    <col min="5" max="5" width="15.375" customWidth="1"/>
    <col min="6" max="6" width="7.75" customWidth="1"/>
    <col min="7" max="10" width="5.625" customWidth="1"/>
    <col min="11" max="11" width="5.875" customWidth="1"/>
    <col min="12" max="12" width="4.875" customWidth="1"/>
    <col min="13" max="13" width="5" customWidth="1"/>
    <col min="14" max="14" width="5.125" customWidth="1"/>
    <col min="15" max="15" width="5.25" customWidth="1"/>
    <col min="16" max="16" width="5.75" customWidth="1"/>
    <col min="17" max="17" width="6.375" customWidth="1"/>
    <col min="18" max="21" width="7.25" customWidth="1"/>
  </cols>
  <sheetData>
    <row r="1" spans="1:21" ht="14.25" customHeight="1">
      <c r="A1" s="61"/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U1" s="62" t="s">
        <v>296</v>
      </c>
    </row>
    <row r="2" spans="1:21" ht="24.75" customHeight="1">
      <c r="A2" s="704" t="s">
        <v>297</v>
      </c>
      <c r="B2" s="704"/>
      <c r="C2" s="704"/>
      <c r="D2" s="704"/>
      <c r="E2" s="704"/>
      <c r="F2" s="704"/>
      <c r="G2" s="704"/>
      <c r="H2" s="704"/>
      <c r="I2" s="704"/>
      <c r="J2" s="704"/>
      <c r="K2" s="704"/>
      <c r="L2" s="704"/>
      <c r="M2" s="704"/>
      <c r="N2" s="704"/>
      <c r="O2" s="704"/>
      <c r="P2" s="704"/>
      <c r="Q2" s="704"/>
      <c r="R2" s="704"/>
      <c r="S2" s="704"/>
      <c r="T2" s="704"/>
      <c r="U2" s="704"/>
    </row>
    <row r="3" spans="1:21" ht="19.5" customHeight="1">
      <c r="A3" s="61" t="s">
        <v>125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61"/>
      <c r="T3" s="846" t="s">
        <v>78</v>
      </c>
      <c r="U3" s="846"/>
    </row>
    <row r="4" spans="1:21" ht="27.75" customHeight="1">
      <c r="A4" s="847" t="s">
        <v>126</v>
      </c>
      <c r="B4" s="848"/>
      <c r="C4" s="849"/>
      <c r="D4" s="850" t="s">
        <v>156</v>
      </c>
      <c r="E4" s="850" t="s">
        <v>157</v>
      </c>
      <c r="F4" s="850" t="s">
        <v>100</v>
      </c>
      <c r="G4" s="732" t="s">
        <v>158</v>
      </c>
      <c r="H4" s="732" t="s">
        <v>159</v>
      </c>
      <c r="I4" s="732" t="s">
        <v>160</v>
      </c>
      <c r="J4" s="732" t="s">
        <v>161</v>
      </c>
      <c r="K4" s="732" t="s">
        <v>162</v>
      </c>
      <c r="L4" s="732" t="s">
        <v>163</v>
      </c>
      <c r="M4" s="732" t="s">
        <v>137</v>
      </c>
      <c r="N4" s="732" t="s">
        <v>164</v>
      </c>
      <c r="O4" s="732" t="s">
        <v>135</v>
      </c>
      <c r="P4" s="732" t="s">
        <v>139</v>
      </c>
      <c r="Q4" s="732" t="s">
        <v>138</v>
      </c>
      <c r="R4" s="732" t="s">
        <v>165</v>
      </c>
      <c r="S4" s="732" t="s">
        <v>166</v>
      </c>
      <c r="T4" s="732" t="s">
        <v>167</v>
      </c>
      <c r="U4" s="732" t="s">
        <v>142</v>
      </c>
    </row>
    <row r="5" spans="1:21" ht="13.5" customHeight="1">
      <c r="A5" s="850" t="s">
        <v>101</v>
      </c>
      <c r="B5" s="850" t="s">
        <v>102</v>
      </c>
      <c r="C5" s="850" t="s">
        <v>103</v>
      </c>
      <c r="D5" s="852"/>
      <c r="E5" s="852"/>
      <c r="F5" s="852"/>
      <c r="G5" s="732"/>
      <c r="H5" s="732"/>
      <c r="I5" s="732"/>
      <c r="J5" s="732"/>
      <c r="K5" s="732"/>
      <c r="L5" s="732"/>
      <c r="M5" s="732"/>
      <c r="N5" s="732"/>
      <c r="O5" s="732"/>
      <c r="P5" s="732"/>
      <c r="Q5" s="732"/>
      <c r="R5" s="732"/>
      <c r="S5" s="732"/>
      <c r="T5" s="732"/>
      <c r="U5" s="732"/>
    </row>
    <row r="6" spans="1:21" ht="37.5" customHeight="1">
      <c r="A6" s="851"/>
      <c r="B6" s="851"/>
      <c r="C6" s="851"/>
      <c r="D6" s="851"/>
      <c r="E6" s="851"/>
      <c r="F6" s="851"/>
      <c r="G6" s="732"/>
      <c r="H6" s="732"/>
      <c r="I6" s="732"/>
      <c r="J6" s="732"/>
      <c r="K6" s="732"/>
      <c r="L6" s="732"/>
      <c r="M6" s="732"/>
      <c r="N6" s="732"/>
      <c r="O6" s="732"/>
      <c r="P6" s="732"/>
      <c r="Q6" s="732"/>
      <c r="R6" s="732"/>
      <c r="S6" s="732"/>
      <c r="T6" s="732"/>
      <c r="U6" s="732"/>
    </row>
    <row r="7" spans="1:21" s="21" customFormat="1" ht="29.25" customHeight="1">
      <c r="A7" s="154"/>
      <c r="B7" s="154"/>
      <c r="C7" s="154"/>
      <c r="D7" s="154"/>
      <c r="E7" s="155"/>
      <c r="F7" s="156"/>
      <c r="G7" s="157"/>
      <c r="H7" s="157"/>
      <c r="I7" s="157"/>
      <c r="J7" s="157"/>
      <c r="K7" s="157"/>
      <c r="L7" s="157"/>
      <c r="M7" s="157"/>
      <c r="N7" s="157"/>
      <c r="O7" s="157"/>
      <c r="P7" s="157"/>
      <c r="Q7" s="157"/>
      <c r="R7" s="157"/>
      <c r="S7" s="157"/>
      <c r="T7" s="157"/>
      <c r="U7" s="157"/>
    </row>
    <row r="10" spans="1:21" ht="18.75">
      <c r="A10" s="841" t="s">
        <v>295</v>
      </c>
      <c r="B10" s="841"/>
      <c r="C10" s="841"/>
      <c r="D10" s="841"/>
      <c r="E10" s="841"/>
      <c r="F10" s="841"/>
      <c r="G10" s="841"/>
      <c r="H10" s="841"/>
      <c r="I10" s="841"/>
      <c r="J10" s="841"/>
      <c r="K10" s="841"/>
      <c r="L10" s="841"/>
      <c r="M10" s="841"/>
      <c r="N10" s="841"/>
      <c r="O10" s="841"/>
      <c r="P10" s="841"/>
      <c r="Q10" s="841"/>
      <c r="R10" s="841"/>
      <c r="S10" s="841"/>
      <c r="T10" s="841"/>
      <c r="U10" s="841"/>
    </row>
  </sheetData>
  <sheetProtection formatCells="0" formatColumns="0" formatRows="0"/>
  <mergeCells count="25">
    <mergeCell ref="A2:U2"/>
    <mergeCell ref="T3:U3"/>
    <mergeCell ref="A4:C4"/>
    <mergeCell ref="A10:U10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R4:R6"/>
    <mergeCell ref="S4:S6"/>
    <mergeCell ref="T4:T6"/>
    <mergeCell ref="U4:U6"/>
    <mergeCell ref="M4:M6"/>
    <mergeCell ref="N4:N6"/>
    <mergeCell ref="O4:O6"/>
    <mergeCell ref="P4:P6"/>
    <mergeCell ref="Q4:Q6"/>
  </mergeCells>
  <phoneticPr fontId="36" type="noConversion"/>
  <printOptions horizontalCentered="1"/>
  <pageMargins left="0" right="0" top="0.78740157480314998" bottom="0.78740157480314998" header="0.39370078740157499" footer="0.39370078740157499"/>
  <pageSetup paperSize="9" orientation="landscape" horizontalDpi="1200" verticalDpi="1200"/>
  <headerFooter scaleWithDoc="0" alignWithMargins="0">
    <oddFooter>&amp;C第 &amp;P 页，共 &amp;N 页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>
  <dimension ref="A1:Z37"/>
  <sheetViews>
    <sheetView showGridLines="0" showZeros="0" zoomScale="130" zoomScaleNormal="130" workbookViewId="0">
      <pane xSplit="7" ySplit="7" topLeftCell="H8" activePane="bottomRight" state="frozen"/>
      <selection pane="topRight"/>
      <selection pane="bottomLeft"/>
      <selection pane="bottomRight" activeCell="A4" sqref="A4:U20"/>
    </sheetView>
  </sheetViews>
  <sheetFormatPr defaultColWidth="6.875" defaultRowHeight="12.75" customHeight="1"/>
  <cols>
    <col min="1" max="3" width="4" style="131" customWidth="1"/>
    <col min="4" max="4" width="6.125" style="131" customWidth="1"/>
    <col min="5" max="5" width="17" style="131" customWidth="1"/>
    <col min="6" max="6" width="10.875" style="131" customWidth="1"/>
    <col min="7" max="7" width="10.375" style="131" customWidth="1"/>
    <col min="8" max="8" width="11.25" style="131" customWidth="1"/>
    <col min="9" max="9" width="10.375" style="131" customWidth="1"/>
    <col min="10" max="10" width="8.375" style="131" customWidth="1"/>
    <col min="11" max="11" width="10.25" style="131" customWidth="1"/>
    <col min="12" max="12" width="9.625" style="131" hidden="1" customWidth="1"/>
    <col min="13" max="13" width="6.375" style="131" hidden="1" customWidth="1"/>
    <col min="14" max="15" width="9.625" style="131" hidden="1" customWidth="1"/>
    <col min="16" max="16" width="9.75" style="131" hidden="1" customWidth="1"/>
    <col min="17" max="17" width="11.625" style="131" customWidth="1"/>
    <col min="18" max="18" width="9" style="131" customWidth="1"/>
    <col min="19" max="19" width="5.875" style="131" customWidth="1"/>
    <col min="20" max="20" width="6.625" style="131" customWidth="1"/>
    <col min="21" max="21" width="6" style="131" customWidth="1"/>
    <col min="22" max="22" width="0" style="131" hidden="1" customWidth="1"/>
    <col min="23" max="24" width="6.875" style="131" hidden="1" customWidth="1"/>
    <col min="25" max="25" width="12.625" style="131" hidden="1" customWidth="1"/>
    <col min="26" max="26" width="0" style="131" hidden="1" customWidth="1"/>
    <col min="27" max="16384" width="6.875" style="131"/>
  </cols>
  <sheetData>
    <row r="1" spans="1:26" ht="24.75" customHeight="1">
      <c r="A1" s="132"/>
      <c r="B1" s="132"/>
      <c r="C1" s="132"/>
      <c r="D1" s="132"/>
      <c r="E1" s="132"/>
      <c r="F1" s="132"/>
      <c r="G1" s="132"/>
      <c r="H1" s="132"/>
      <c r="I1" s="132"/>
      <c r="J1" s="132"/>
      <c r="K1" s="132"/>
      <c r="L1" s="132"/>
      <c r="M1" s="132"/>
      <c r="N1" s="132"/>
      <c r="O1" s="132"/>
      <c r="P1" s="132"/>
      <c r="Q1" s="150"/>
      <c r="R1" s="150"/>
      <c r="S1" s="151"/>
      <c r="T1" s="151"/>
      <c r="U1" s="132" t="s">
        <v>298</v>
      </c>
    </row>
    <row r="2" spans="1:26" ht="24.75" customHeight="1">
      <c r="A2" s="861" t="s">
        <v>299</v>
      </c>
      <c r="B2" s="861"/>
      <c r="C2" s="861"/>
      <c r="D2" s="861"/>
      <c r="E2" s="861"/>
      <c r="F2" s="861"/>
      <c r="G2" s="861"/>
      <c r="H2" s="861"/>
      <c r="I2" s="861"/>
      <c r="J2" s="861"/>
      <c r="K2" s="861"/>
      <c r="L2" s="861"/>
      <c r="M2" s="861"/>
      <c r="N2" s="861"/>
      <c r="O2" s="861"/>
      <c r="P2" s="861"/>
      <c r="Q2" s="861"/>
      <c r="R2" s="861"/>
      <c r="S2" s="861"/>
      <c r="T2" s="861"/>
      <c r="U2" s="861"/>
    </row>
    <row r="3" spans="1:26" ht="24.75" customHeight="1">
      <c r="A3" s="133" t="s">
        <v>125</v>
      </c>
      <c r="B3" s="134"/>
      <c r="C3" s="135"/>
      <c r="D3" s="132"/>
      <c r="E3" s="132"/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2"/>
      <c r="Q3" s="152"/>
      <c r="R3" s="152"/>
      <c r="S3" s="153"/>
      <c r="T3" s="862" t="s">
        <v>78</v>
      </c>
      <c r="U3" s="862"/>
    </row>
    <row r="4" spans="1:26" ht="12">
      <c r="A4" s="863" t="s">
        <v>126</v>
      </c>
      <c r="B4" s="863"/>
      <c r="C4" s="863"/>
      <c r="D4" s="860" t="s">
        <v>79</v>
      </c>
      <c r="E4" s="859" t="s">
        <v>99</v>
      </c>
      <c r="F4" s="859" t="s">
        <v>127</v>
      </c>
      <c r="G4" s="863" t="s">
        <v>128</v>
      </c>
      <c r="H4" s="863"/>
      <c r="I4" s="863"/>
      <c r="J4" s="859"/>
      <c r="K4" s="859" t="s">
        <v>129</v>
      </c>
      <c r="L4" s="860"/>
      <c r="M4" s="860"/>
      <c r="N4" s="860"/>
      <c r="O4" s="860"/>
      <c r="P4" s="860"/>
      <c r="Q4" s="860"/>
      <c r="R4" s="864"/>
      <c r="S4" s="854" t="s">
        <v>130</v>
      </c>
      <c r="T4" s="853" t="s">
        <v>131</v>
      </c>
      <c r="U4" s="853" t="s">
        <v>132</v>
      </c>
    </row>
    <row r="5" spans="1:26" ht="11.25">
      <c r="A5" s="858" t="s">
        <v>101</v>
      </c>
      <c r="B5" s="858" t="s">
        <v>102</v>
      </c>
      <c r="C5" s="858" t="s">
        <v>103</v>
      </c>
      <c r="D5" s="859"/>
      <c r="E5" s="859"/>
      <c r="F5" s="863"/>
      <c r="G5" s="858" t="s">
        <v>81</v>
      </c>
      <c r="H5" s="858" t="s">
        <v>133</v>
      </c>
      <c r="I5" s="858" t="s">
        <v>134</v>
      </c>
      <c r="J5" s="865" t="s">
        <v>135</v>
      </c>
      <c r="K5" s="866" t="s">
        <v>81</v>
      </c>
      <c r="L5" s="778" t="s">
        <v>136</v>
      </c>
      <c r="M5" s="778" t="s">
        <v>137</v>
      </c>
      <c r="N5" s="778" t="s">
        <v>138</v>
      </c>
      <c r="O5" s="778" t="s">
        <v>139</v>
      </c>
      <c r="P5" s="778" t="s">
        <v>140</v>
      </c>
      <c r="Q5" s="778" t="s">
        <v>141</v>
      </c>
      <c r="R5" s="778" t="s">
        <v>142</v>
      </c>
      <c r="S5" s="853"/>
      <c r="T5" s="853"/>
      <c r="U5" s="853"/>
    </row>
    <row r="6" spans="1:26" ht="12">
      <c r="A6" s="859"/>
      <c r="B6" s="859"/>
      <c r="C6" s="859"/>
      <c r="D6" s="859"/>
      <c r="E6" s="863"/>
      <c r="F6" s="136" t="s">
        <v>100</v>
      </c>
      <c r="G6" s="859"/>
      <c r="H6" s="859"/>
      <c r="I6" s="859"/>
      <c r="J6" s="863"/>
      <c r="K6" s="860"/>
      <c r="L6" s="778"/>
      <c r="M6" s="778"/>
      <c r="N6" s="778"/>
      <c r="O6" s="778"/>
      <c r="P6" s="778"/>
      <c r="Q6" s="778"/>
      <c r="R6" s="778"/>
      <c r="S6" s="853"/>
      <c r="T6" s="853"/>
      <c r="U6" s="853"/>
    </row>
    <row r="7" spans="1:26" ht="12">
      <c r="A7" s="137" t="s">
        <v>93</v>
      </c>
      <c r="B7" s="137" t="s">
        <v>93</v>
      </c>
      <c r="C7" s="137" t="s">
        <v>93</v>
      </c>
      <c r="D7" s="137" t="s">
        <v>93</v>
      </c>
      <c r="E7" s="137" t="s">
        <v>93</v>
      </c>
      <c r="F7" s="138">
        <v>1</v>
      </c>
      <c r="G7" s="137">
        <v>2</v>
      </c>
      <c r="H7" s="137">
        <v>3</v>
      </c>
      <c r="I7" s="137">
        <v>4</v>
      </c>
      <c r="J7" s="137">
        <v>5</v>
      </c>
      <c r="K7" s="137">
        <v>6</v>
      </c>
      <c r="L7" s="137">
        <v>7</v>
      </c>
      <c r="M7" s="137">
        <v>8</v>
      </c>
      <c r="N7" s="137">
        <v>9</v>
      </c>
      <c r="O7" s="137">
        <v>10</v>
      </c>
      <c r="P7" s="137">
        <v>11</v>
      </c>
      <c r="Q7" s="137">
        <v>12</v>
      </c>
      <c r="R7" s="137">
        <v>13</v>
      </c>
      <c r="S7" s="137">
        <v>14</v>
      </c>
      <c r="T7" s="138">
        <v>15</v>
      </c>
      <c r="U7" s="138">
        <v>16</v>
      </c>
    </row>
    <row r="8" spans="1:26" s="130" customFormat="1" ht="39.75" customHeight="1">
      <c r="A8" s="855" t="s">
        <v>81</v>
      </c>
      <c r="B8" s="856"/>
      <c r="C8" s="857"/>
      <c r="D8" s="139" t="s">
        <v>300</v>
      </c>
      <c r="E8" s="140" t="s">
        <v>106</v>
      </c>
      <c r="F8" s="511">
        <f t="shared" ref="F8:F11" si="0">G8+K8</f>
        <v>10167.001931479488</v>
      </c>
      <c r="G8" s="512">
        <f>G9</f>
        <v>8687.7519314794881</v>
      </c>
      <c r="H8" s="512">
        <f t="shared" ref="H8:R8" si="1">H9</f>
        <v>4739.6899293286206</v>
      </c>
      <c r="I8" s="512">
        <f t="shared" si="1"/>
        <v>3766.062002150868</v>
      </c>
      <c r="J8" s="512">
        <f t="shared" si="1"/>
        <v>182</v>
      </c>
      <c r="K8" s="513">
        <f t="shared" ref="K8:K18" si="2">Q8+R8</f>
        <v>1479.25</v>
      </c>
      <c r="L8" s="512">
        <f t="shared" si="1"/>
        <v>0</v>
      </c>
      <c r="M8" s="512">
        <f t="shared" si="1"/>
        <v>0</v>
      </c>
      <c r="N8" s="512">
        <f t="shared" si="1"/>
        <v>0</v>
      </c>
      <c r="O8" s="512">
        <f t="shared" si="1"/>
        <v>0</v>
      </c>
      <c r="P8" s="512">
        <f t="shared" si="1"/>
        <v>0</v>
      </c>
      <c r="Q8" s="512">
        <f t="shared" si="1"/>
        <v>1125.25</v>
      </c>
      <c r="R8" s="512">
        <f t="shared" si="1"/>
        <v>354</v>
      </c>
      <c r="S8" s="514"/>
      <c r="T8" s="514"/>
      <c r="U8" s="515"/>
    </row>
    <row r="9" spans="1:26" ht="18.75" customHeight="1">
      <c r="A9" s="123" t="s">
        <v>105</v>
      </c>
      <c r="B9" s="123"/>
      <c r="C9" s="123"/>
      <c r="D9" s="125" t="s">
        <v>94</v>
      </c>
      <c r="E9" s="140" t="s">
        <v>106</v>
      </c>
      <c r="F9" s="511">
        <f t="shared" si="0"/>
        <v>10167.001931479488</v>
      </c>
      <c r="G9" s="511">
        <f>G10+G12+G17+G19</f>
        <v>8687.7519314794881</v>
      </c>
      <c r="H9" s="511">
        <f t="shared" ref="H9:R9" si="3">H10+H12+H17+H19</f>
        <v>4739.6899293286206</v>
      </c>
      <c r="I9" s="511">
        <f>I10+I12+I17+I19</f>
        <v>3766.062002150868</v>
      </c>
      <c r="J9" s="511">
        <f>J10+J12+J17+J19</f>
        <v>182</v>
      </c>
      <c r="K9" s="513">
        <f t="shared" si="2"/>
        <v>1479.25</v>
      </c>
      <c r="L9" s="511">
        <f t="shared" si="3"/>
        <v>0</v>
      </c>
      <c r="M9" s="511">
        <f t="shared" si="3"/>
        <v>0</v>
      </c>
      <c r="N9" s="511">
        <f t="shared" si="3"/>
        <v>0</v>
      </c>
      <c r="O9" s="511">
        <f t="shared" si="3"/>
        <v>0</v>
      </c>
      <c r="P9" s="511">
        <f t="shared" si="3"/>
        <v>0</v>
      </c>
      <c r="Q9" s="511">
        <f t="shared" si="3"/>
        <v>1125.25</v>
      </c>
      <c r="R9" s="511">
        <f t="shared" si="3"/>
        <v>354</v>
      </c>
      <c r="S9" s="516"/>
      <c r="T9" s="516"/>
      <c r="U9" s="516"/>
    </row>
    <row r="10" spans="1:26" ht="18.75" customHeight="1">
      <c r="A10" s="123">
        <v>205</v>
      </c>
      <c r="B10" s="123" t="s">
        <v>107</v>
      </c>
      <c r="C10" s="123"/>
      <c r="D10" s="142" t="s">
        <v>94</v>
      </c>
      <c r="E10" s="143" t="s">
        <v>108</v>
      </c>
      <c r="F10" s="511">
        <f t="shared" si="0"/>
        <v>767</v>
      </c>
      <c r="G10" s="517">
        <f t="shared" ref="G10:R10" si="4">G11</f>
        <v>667</v>
      </c>
      <c r="H10" s="517">
        <f t="shared" si="4"/>
        <v>382</v>
      </c>
      <c r="I10" s="517">
        <f t="shared" si="4"/>
        <v>285</v>
      </c>
      <c r="J10" s="517">
        <f t="shared" si="4"/>
        <v>0</v>
      </c>
      <c r="K10" s="513">
        <f t="shared" si="2"/>
        <v>100</v>
      </c>
      <c r="L10" s="517">
        <f t="shared" si="4"/>
        <v>0</v>
      </c>
      <c r="M10" s="517">
        <f t="shared" si="4"/>
        <v>0</v>
      </c>
      <c r="N10" s="517">
        <f t="shared" si="4"/>
        <v>0</v>
      </c>
      <c r="O10" s="517">
        <f t="shared" si="4"/>
        <v>0</v>
      </c>
      <c r="P10" s="517">
        <f t="shared" si="4"/>
        <v>0</v>
      </c>
      <c r="Q10" s="517">
        <f t="shared" si="4"/>
        <v>85</v>
      </c>
      <c r="R10" s="517">
        <f t="shared" si="4"/>
        <v>15</v>
      </c>
      <c r="S10" s="516"/>
      <c r="T10" s="516"/>
      <c r="U10" s="516"/>
      <c r="Z10" s="131">
        <v>2793</v>
      </c>
    </row>
    <row r="11" spans="1:26" ht="18" customHeight="1">
      <c r="A11" s="123">
        <v>205</v>
      </c>
      <c r="B11" s="123" t="s">
        <v>107</v>
      </c>
      <c r="C11" s="123" t="s">
        <v>109</v>
      </c>
      <c r="D11" s="125" t="s">
        <v>94</v>
      </c>
      <c r="E11" s="144" t="s">
        <v>110</v>
      </c>
      <c r="F11" s="515">
        <f t="shared" si="0"/>
        <v>767</v>
      </c>
      <c r="G11" s="518">
        <f>H11+I11+J11</f>
        <v>667</v>
      </c>
      <c r="H11" s="516">
        <v>382</v>
      </c>
      <c r="I11" s="516">
        <v>285</v>
      </c>
      <c r="J11" s="516"/>
      <c r="K11" s="513">
        <f t="shared" si="2"/>
        <v>100</v>
      </c>
      <c r="L11" s="516"/>
      <c r="M11" s="516"/>
      <c r="N11" s="516"/>
      <c r="O11" s="516"/>
      <c r="P11" s="516"/>
      <c r="Q11" s="516">
        <v>85</v>
      </c>
      <c r="R11" s="516">
        <v>15</v>
      </c>
      <c r="S11" s="516"/>
      <c r="T11" s="516"/>
      <c r="U11" s="516"/>
      <c r="V11" s="131">
        <f>F11/$F$8</f>
        <v>7.5440135171528117E-2</v>
      </c>
      <c r="Z11" s="131">
        <f>$Z$10*V11</f>
        <v>210.70429753407802</v>
      </c>
    </row>
    <row r="12" spans="1:26" ht="18" customHeight="1">
      <c r="A12" s="123" t="s">
        <v>105</v>
      </c>
      <c r="B12" s="123" t="s">
        <v>109</v>
      </c>
      <c r="C12" s="123"/>
      <c r="D12" s="142" t="s">
        <v>94</v>
      </c>
      <c r="E12" s="140" t="s">
        <v>111</v>
      </c>
      <c r="F12" s="511">
        <f t="shared" ref="F12:F20" si="5">G12+K12</f>
        <v>7766.7519314794881</v>
      </c>
      <c r="G12" s="519">
        <f>H12+I12+J12</f>
        <v>6591.7519314794881</v>
      </c>
      <c r="H12" s="517">
        <f>H16+H15+H14</f>
        <v>3517.6899293286206</v>
      </c>
      <c r="I12" s="517">
        <f t="shared" ref="I12:R12" si="6">I16+I15+I14</f>
        <v>2939.062002150868</v>
      </c>
      <c r="J12" s="517">
        <f t="shared" si="6"/>
        <v>135</v>
      </c>
      <c r="K12" s="517">
        <f t="shared" si="6"/>
        <v>1175</v>
      </c>
      <c r="L12" s="517">
        <f t="shared" si="6"/>
        <v>0</v>
      </c>
      <c r="M12" s="517">
        <f t="shared" si="6"/>
        <v>0</v>
      </c>
      <c r="N12" s="517">
        <f t="shared" si="6"/>
        <v>0</v>
      </c>
      <c r="O12" s="517">
        <f t="shared" si="6"/>
        <v>0</v>
      </c>
      <c r="P12" s="517">
        <f t="shared" si="6"/>
        <v>0</v>
      </c>
      <c r="Q12" s="517">
        <f t="shared" si="6"/>
        <v>880</v>
      </c>
      <c r="R12" s="517">
        <f t="shared" si="6"/>
        <v>295</v>
      </c>
      <c r="S12" s="516"/>
      <c r="T12" s="516"/>
      <c r="U12" s="516"/>
      <c r="Z12" s="131">
        <f t="shared" ref="Z12:Z20" si="7">$Z$10*V12</f>
        <v>0</v>
      </c>
    </row>
    <row r="13" spans="1:26" ht="18" customHeight="1">
      <c r="A13" s="123">
        <v>205</v>
      </c>
      <c r="B13" s="123" t="s">
        <v>109</v>
      </c>
      <c r="C13" s="123" t="s">
        <v>107</v>
      </c>
      <c r="D13" s="142" t="s">
        <v>94</v>
      </c>
      <c r="E13" s="146" t="s">
        <v>112</v>
      </c>
      <c r="F13" s="515">
        <f t="shared" si="5"/>
        <v>0</v>
      </c>
      <c r="G13" s="518">
        <f t="shared" ref="G13:G20" si="8">H13+I13+J13</f>
        <v>0</v>
      </c>
      <c r="H13" s="517"/>
      <c r="I13" s="517"/>
      <c r="J13" s="517"/>
      <c r="K13" s="513">
        <f t="shared" si="2"/>
        <v>0</v>
      </c>
      <c r="L13" s="517"/>
      <c r="M13" s="517"/>
      <c r="N13" s="517"/>
      <c r="O13" s="517"/>
      <c r="P13" s="517"/>
      <c r="Q13" s="517"/>
      <c r="R13" s="516"/>
      <c r="S13" s="516"/>
      <c r="T13" s="516"/>
      <c r="U13" s="516"/>
      <c r="V13" s="131">
        <f t="shared" ref="V13:V20" si="9">F13/$F$8</f>
        <v>0</v>
      </c>
      <c r="Y13" s="131">
        <v>6078.4</v>
      </c>
      <c r="Z13" s="131">
        <f t="shared" si="7"/>
        <v>0</v>
      </c>
    </row>
    <row r="14" spans="1:26" ht="18" customHeight="1">
      <c r="A14" s="123">
        <v>205</v>
      </c>
      <c r="B14" s="123" t="s">
        <v>109</v>
      </c>
      <c r="C14" s="123" t="s">
        <v>109</v>
      </c>
      <c r="D14" s="147" t="s">
        <v>94</v>
      </c>
      <c r="E14" s="148" t="s">
        <v>113</v>
      </c>
      <c r="F14" s="515">
        <f t="shared" si="5"/>
        <v>1886.129770318021</v>
      </c>
      <c r="G14" s="518">
        <f t="shared" si="8"/>
        <v>1606.129770318021</v>
      </c>
      <c r="H14" s="520">
        <v>889.12977031802097</v>
      </c>
      <c r="I14" s="520">
        <v>682</v>
      </c>
      <c r="J14" s="520">
        <v>35</v>
      </c>
      <c r="K14" s="516">
        <f t="shared" si="2"/>
        <v>280</v>
      </c>
      <c r="L14" s="520">
        <v>0</v>
      </c>
      <c r="M14" s="520">
        <v>0</v>
      </c>
      <c r="N14" s="520">
        <v>0</v>
      </c>
      <c r="O14" s="520">
        <v>0</v>
      </c>
      <c r="P14" s="520">
        <v>0</v>
      </c>
      <c r="Q14" s="520">
        <v>215</v>
      </c>
      <c r="R14" s="516">
        <v>65</v>
      </c>
      <c r="S14" s="516"/>
      <c r="T14" s="516"/>
      <c r="U14" s="516"/>
      <c r="V14" s="131">
        <f t="shared" si="9"/>
        <v>0.18551484331660337</v>
      </c>
      <c r="W14" s="149">
        <f>F14/($F$12+$F$17+$F$19)</f>
        <v>0.20065206199602967</v>
      </c>
      <c r="Y14" s="149">
        <f>$Y$13*W14</f>
        <v>1219.6434936366666</v>
      </c>
      <c r="Z14" s="131">
        <f t="shared" si="7"/>
        <v>518.14295738327326</v>
      </c>
    </row>
    <row r="15" spans="1:26" ht="18" customHeight="1">
      <c r="A15" s="123">
        <v>205</v>
      </c>
      <c r="B15" s="123" t="s">
        <v>109</v>
      </c>
      <c r="C15" s="123" t="s">
        <v>114</v>
      </c>
      <c r="D15" s="147" t="s">
        <v>94</v>
      </c>
      <c r="E15" s="148" t="s">
        <v>115</v>
      </c>
      <c r="F15" s="515">
        <f t="shared" si="5"/>
        <v>2363.6221611614683</v>
      </c>
      <c r="G15" s="518">
        <f t="shared" si="8"/>
        <v>1913.6221611614681</v>
      </c>
      <c r="H15" s="520">
        <v>1013.5601590106</v>
      </c>
      <c r="I15" s="520">
        <v>855.06200215086801</v>
      </c>
      <c r="J15" s="520">
        <v>45</v>
      </c>
      <c r="K15" s="516">
        <f t="shared" si="2"/>
        <v>450</v>
      </c>
      <c r="L15" s="520">
        <v>0</v>
      </c>
      <c r="M15" s="520">
        <v>0</v>
      </c>
      <c r="N15" s="520">
        <v>0</v>
      </c>
      <c r="O15" s="520">
        <v>0</v>
      </c>
      <c r="P15" s="520">
        <v>0</v>
      </c>
      <c r="Q15" s="520">
        <v>345</v>
      </c>
      <c r="R15" s="516">
        <v>105</v>
      </c>
      <c r="S15" s="516"/>
      <c r="T15" s="516"/>
      <c r="U15" s="516"/>
      <c r="V15" s="131">
        <f t="shared" si="9"/>
        <v>0.2324797592339512</v>
      </c>
      <c r="W15" s="149">
        <f t="shared" ref="W15:W19" si="10">F15/($F$12+$F$17+$F$19)</f>
        <v>0.25144911441411294</v>
      </c>
      <c r="Y15" s="149">
        <f t="shared" ref="Y15:Y19" si="11">$Y$13*W15</f>
        <v>1528.408297054744</v>
      </c>
      <c r="Z15" s="131">
        <f t="shared" si="7"/>
        <v>649.31596754042573</v>
      </c>
    </row>
    <row r="16" spans="1:26" ht="18" customHeight="1">
      <c r="A16" s="123" t="s">
        <v>105</v>
      </c>
      <c r="B16" s="123" t="s">
        <v>109</v>
      </c>
      <c r="C16" s="123" t="s">
        <v>116</v>
      </c>
      <c r="D16" s="142" t="s">
        <v>94</v>
      </c>
      <c r="E16" s="146" t="s">
        <v>117</v>
      </c>
      <c r="F16" s="515">
        <f t="shared" si="5"/>
        <v>3517</v>
      </c>
      <c r="G16" s="518">
        <f t="shared" si="8"/>
        <v>3072</v>
      </c>
      <c r="H16" s="516">
        <v>1615</v>
      </c>
      <c r="I16" s="516">
        <v>1402</v>
      </c>
      <c r="J16" s="516">
        <v>55</v>
      </c>
      <c r="K16" s="513">
        <f t="shared" si="2"/>
        <v>445</v>
      </c>
      <c r="L16" s="516"/>
      <c r="M16" s="516"/>
      <c r="N16" s="516"/>
      <c r="O16" s="516"/>
      <c r="P16" s="516"/>
      <c r="Q16" s="516">
        <v>320</v>
      </c>
      <c r="R16" s="516">
        <v>125</v>
      </c>
      <c r="S16" s="516"/>
      <c r="T16" s="516"/>
      <c r="U16" s="516"/>
      <c r="V16" s="131">
        <f t="shared" si="9"/>
        <v>0.34592301877218301</v>
      </c>
      <c r="W16" s="149">
        <f t="shared" si="10"/>
        <v>0.37414885929139924</v>
      </c>
      <c r="Y16" s="149">
        <f t="shared" si="11"/>
        <v>2274.2264263168408</v>
      </c>
      <c r="Z16" s="131">
        <f t="shared" si="7"/>
        <v>966.16299143070717</v>
      </c>
    </row>
    <row r="17" spans="1:26" ht="18" customHeight="1">
      <c r="A17" s="123" t="s">
        <v>105</v>
      </c>
      <c r="B17" s="123" t="s">
        <v>114</v>
      </c>
      <c r="C17" s="123"/>
      <c r="D17" s="142" t="s">
        <v>94</v>
      </c>
      <c r="E17" s="140" t="s">
        <v>118</v>
      </c>
      <c r="F17" s="511">
        <f t="shared" si="5"/>
        <v>1337</v>
      </c>
      <c r="G17" s="519">
        <f>H17+I17+J17</f>
        <v>1177</v>
      </c>
      <c r="H17" s="517">
        <f t="shared" ref="H17:R17" si="12">H18</f>
        <v>695</v>
      </c>
      <c r="I17" s="517">
        <f>I18</f>
        <v>450</v>
      </c>
      <c r="J17" s="517">
        <f>J18</f>
        <v>32</v>
      </c>
      <c r="K17" s="513">
        <f t="shared" si="2"/>
        <v>160</v>
      </c>
      <c r="L17" s="517">
        <f t="shared" si="12"/>
        <v>0</v>
      </c>
      <c r="M17" s="517">
        <f t="shared" si="12"/>
        <v>0</v>
      </c>
      <c r="N17" s="517">
        <f t="shared" si="12"/>
        <v>0</v>
      </c>
      <c r="O17" s="517">
        <f t="shared" si="12"/>
        <v>0</v>
      </c>
      <c r="P17" s="517">
        <f t="shared" si="12"/>
        <v>0</v>
      </c>
      <c r="Q17" s="517">
        <f t="shared" si="12"/>
        <v>128</v>
      </c>
      <c r="R17" s="517">
        <f t="shared" si="12"/>
        <v>32</v>
      </c>
      <c r="S17" s="516"/>
      <c r="T17" s="516"/>
      <c r="U17" s="516"/>
      <c r="W17" s="149"/>
      <c r="Y17" s="149">
        <f t="shared" si="11"/>
        <v>0</v>
      </c>
      <c r="Z17" s="131">
        <f t="shared" si="7"/>
        <v>0</v>
      </c>
    </row>
    <row r="18" spans="1:26" ht="18" customHeight="1">
      <c r="A18" s="123" t="s">
        <v>105</v>
      </c>
      <c r="B18" s="123" t="s">
        <v>114</v>
      </c>
      <c r="C18" s="123" t="s">
        <v>109</v>
      </c>
      <c r="D18" s="142" t="s">
        <v>94</v>
      </c>
      <c r="E18" s="146" t="s">
        <v>119</v>
      </c>
      <c r="F18" s="515">
        <f t="shared" si="5"/>
        <v>1337</v>
      </c>
      <c r="G18" s="518">
        <f t="shared" si="8"/>
        <v>1177</v>
      </c>
      <c r="H18" s="516">
        <v>695</v>
      </c>
      <c r="I18" s="516">
        <v>450</v>
      </c>
      <c r="J18" s="516">
        <v>32</v>
      </c>
      <c r="K18" s="513">
        <f t="shared" si="2"/>
        <v>160</v>
      </c>
      <c r="L18" s="516"/>
      <c r="M18" s="516"/>
      <c r="N18" s="516"/>
      <c r="O18" s="516"/>
      <c r="P18" s="516"/>
      <c r="Q18" s="516">
        <v>128</v>
      </c>
      <c r="R18" s="516">
        <v>32</v>
      </c>
      <c r="S18" s="516"/>
      <c r="T18" s="516"/>
      <c r="U18" s="516"/>
      <c r="V18" s="131">
        <f t="shared" si="9"/>
        <v>0.1315038601360275</v>
      </c>
      <c r="W18" s="149">
        <f t="shared" si="10"/>
        <v>0.14223401332743837</v>
      </c>
      <c r="Y18" s="149">
        <f t="shared" si="11"/>
        <v>864.55522660950135</v>
      </c>
      <c r="Z18" s="131">
        <f t="shared" si="7"/>
        <v>367.29028135992479</v>
      </c>
    </row>
    <row r="19" spans="1:26" ht="18" customHeight="1">
      <c r="A19" s="123" t="s">
        <v>105</v>
      </c>
      <c r="B19" s="123" t="s">
        <v>120</v>
      </c>
      <c r="C19" s="123"/>
      <c r="D19" s="142" t="s">
        <v>94</v>
      </c>
      <c r="E19" s="140" t="s">
        <v>121</v>
      </c>
      <c r="F19" s="511">
        <f t="shared" si="5"/>
        <v>296.25</v>
      </c>
      <c r="G19" s="519">
        <f t="shared" si="8"/>
        <v>252</v>
      </c>
      <c r="H19" s="517">
        <f t="shared" ref="H19:R19" si="13">H20</f>
        <v>145</v>
      </c>
      <c r="I19" s="517">
        <f t="shared" si="13"/>
        <v>92</v>
      </c>
      <c r="J19" s="517">
        <f t="shared" si="13"/>
        <v>15</v>
      </c>
      <c r="K19" s="513">
        <f t="shared" ref="K19:K20" si="14">Q19+R19</f>
        <v>44.25</v>
      </c>
      <c r="L19" s="517">
        <f t="shared" si="13"/>
        <v>0</v>
      </c>
      <c r="M19" s="517">
        <f t="shared" si="13"/>
        <v>0</v>
      </c>
      <c r="N19" s="517">
        <f t="shared" si="13"/>
        <v>0</v>
      </c>
      <c r="O19" s="517">
        <f t="shared" si="13"/>
        <v>0</v>
      </c>
      <c r="P19" s="517">
        <f t="shared" si="13"/>
        <v>0</v>
      </c>
      <c r="Q19" s="517">
        <f t="shared" si="13"/>
        <v>32.25</v>
      </c>
      <c r="R19" s="517">
        <f t="shared" si="13"/>
        <v>12</v>
      </c>
      <c r="S19" s="516"/>
      <c r="T19" s="516"/>
      <c r="U19" s="516"/>
      <c r="W19" s="149">
        <f t="shared" si="10"/>
        <v>3.1515950971019911E-2</v>
      </c>
      <c r="Y19" s="149">
        <f t="shared" si="11"/>
        <v>191.56655638224743</v>
      </c>
      <c r="Z19" s="131">
        <f t="shared" si="7"/>
        <v>0</v>
      </c>
    </row>
    <row r="20" spans="1:26" ht="18" customHeight="1">
      <c r="A20" s="123" t="s">
        <v>105</v>
      </c>
      <c r="B20" s="123" t="s">
        <v>120</v>
      </c>
      <c r="C20" s="123" t="s">
        <v>107</v>
      </c>
      <c r="D20" s="142" t="s">
        <v>94</v>
      </c>
      <c r="E20" s="146" t="s">
        <v>122</v>
      </c>
      <c r="F20" s="515">
        <f t="shared" si="5"/>
        <v>296.25</v>
      </c>
      <c r="G20" s="518">
        <f t="shared" si="8"/>
        <v>252</v>
      </c>
      <c r="H20" s="516">
        <v>145</v>
      </c>
      <c r="I20" s="516">
        <v>92</v>
      </c>
      <c r="J20" s="516">
        <v>15</v>
      </c>
      <c r="K20" s="516">
        <f t="shared" si="14"/>
        <v>44.25</v>
      </c>
      <c r="L20" s="516"/>
      <c r="M20" s="516"/>
      <c r="N20" s="516"/>
      <c r="O20" s="516"/>
      <c r="P20" s="516"/>
      <c r="Q20" s="516">
        <v>32.25</v>
      </c>
      <c r="R20" s="516">
        <v>12</v>
      </c>
      <c r="S20" s="516"/>
      <c r="T20" s="516"/>
      <c r="U20" s="516"/>
      <c r="V20" s="131">
        <f t="shared" si="9"/>
        <v>2.9138383369706915E-2</v>
      </c>
      <c r="W20" s="149"/>
      <c r="Z20" s="131">
        <f t="shared" si="7"/>
        <v>81.383504751591417</v>
      </c>
    </row>
    <row r="25" spans="1:26" ht="12.75" hidden="1" customHeight="1"/>
    <row r="26" spans="1:26" ht="12.75" hidden="1" customHeight="1">
      <c r="E26" s="131">
        <v>8374</v>
      </c>
    </row>
    <row r="27" spans="1:26" ht="12.75" hidden="1" customHeight="1">
      <c r="H27" s="149">
        <f>H16/$F$16</f>
        <v>0.45919818026727327</v>
      </c>
      <c r="I27" s="149">
        <f t="shared" ref="I27:Q27" si="15">I16/$F$16</f>
        <v>0.39863520045493317</v>
      </c>
      <c r="J27" s="149">
        <f t="shared" si="15"/>
        <v>1.5638328120557293E-2</v>
      </c>
      <c r="K27" s="149"/>
      <c r="L27" s="149">
        <f t="shared" si="15"/>
        <v>0</v>
      </c>
      <c r="M27" s="149">
        <f t="shared" si="15"/>
        <v>0</v>
      </c>
      <c r="N27" s="149">
        <f t="shared" si="15"/>
        <v>0</v>
      </c>
      <c r="O27" s="149">
        <f t="shared" si="15"/>
        <v>0</v>
      </c>
      <c r="P27" s="149">
        <f t="shared" si="15"/>
        <v>0</v>
      </c>
      <c r="Q27" s="149">
        <f t="shared" si="15"/>
        <v>9.0986636337787891E-2</v>
      </c>
    </row>
    <row r="28" spans="1:26" ht="12.75" hidden="1" customHeight="1">
      <c r="E28" s="131">
        <v>2268.35</v>
      </c>
    </row>
    <row r="29" spans="1:26" ht="12.75" hidden="1" customHeight="1"/>
    <row r="30" spans="1:26" ht="12.75" hidden="1" customHeight="1">
      <c r="E30" s="131">
        <f>E28*0.42</f>
        <v>952.70699999999988</v>
      </c>
      <c r="H30" s="149">
        <f>$E$30*H27</f>
        <v>437.48132072789303</v>
      </c>
      <c r="I30" s="149">
        <f t="shared" ref="I30:Q30" si="16">$E$30*I27</f>
        <v>379.78254591981795</v>
      </c>
      <c r="J30" s="149">
        <f t="shared" si="16"/>
        <v>14.898744668751775</v>
      </c>
      <c r="K30" s="149">
        <f t="shared" si="16"/>
        <v>0</v>
      </c>
      <c r="L30" s="149">
        <f t="shared" si="16"/>
        <v>0</v>
      </c>
      <c r="M30" s="149">
        <f t="shared" si="16"/>
        <v>0</v>
      </c>
      <c r="N30" s="149">
        <f t="shared" si="16"/>
        <v>0</v>
      </c>
      <c r="O30" s="149">
        <f t="shared" si="16"/>
        <v>0</v>
      </c>
      <c r="P30" s="149">
        <f t="shared" si="16"/>
        <v>0</v>
      </c>
      <c r="Q30" s="149">
        <f t="shared" si="16"/>
        <v>86.683605345464883</v>
      </c>
    </row>
    <row r="31" spans="1:26" ht="12.75" hidden="1" customHeight="1">
      <c r="E31" s="131">
        <f>E28*0.58</f>
        <v>1315.6429999999998</v>
      </c>
      <c r="H31" s="149">
        <f>$E$31*H27</f>
        <v>604.14087148137617</v>
      </c>
      <c r="I31" s="149">
        <f t="shared" ref="I31:Q31" si="17">$E$31*I27</f>
        <v>524.46161103212955</v>
      </c>
      <c r="J31" s="149">
        <f t="shared" si="17"/>
        <v>20.574456923514354</v>
      </c>
      <c r="K31" s="149">
        <f t="shared" si="17"/>
        <v>0</v>
      </c>
      <c r="L31" s="149">
        <f t="shared" si="17"/>
        <v>0</v>
      </c>
      <c r="M31" s="149">
        <f t="shared" si="17"/>
        <v>0</v>
      </c>
      <c r="N31" s="149">
        <f t="shared" si="17"/>
        <v>0</v>
      </c>
      <c r="O31" s="149">
        <f t="shared" si="17"/>
        <v>0</v>
      </c>
      <c r="P31" s="149">
        <f t="shared" si="17"/>
        <v>0</v>
      </c>
      <c r="Q31" s="149">
        <f t="shared" si="17"/>
        <v>119.70593119135626</v>
      </c>
    </row>
    <row r="32" spans="1:26" ht="12.75" hidden="1" customHeight="1"/>
    <row r="33" ht="12.75" hidden="1" customHeight="1"/>
    <row r="34" ht="12.75" hidden="1" customHeight="1"/>
    <row r="35" ht="12.75" hidden="1" customHeight="1"/>
    <row r="36" ht="12.75" hidden="1" customHeight="1"/>
    <row r="37" ht="12.75" hidden="1" customHeight="1"/>
  </sheetData>
  <sheetProtection formatCells="0" formatColumns="0" formatRows="0"/>
  <mergeCells count="27">
    <mergeCell ref="A2:U2"/>
    <mergeCell ref="T3:U3"/>
    <mergeCell ref="A4:C4"/>
    <mergeCell ref="G4:J4"/>
    <mergeCell ref="K4:R4"/>
    <mergeCell ref="E4:E6"/>
    <mergeCell ref="F4:F5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A8:C8"/>
    <mergeCell ref="A5:A6"/>
    <mergeCell ref="B5:B6"/>
    <mergeCell ref="C5:C6"/>
    <mergeCell ref="D4:D6"/>
    <mergeCell ref="U4:U6"/>
    <mergeCell ref="P5:P6"/>
    <mergeCell ref="Q5:Q6"/>
    <mergeCell ref="R5:R6"/>
    <mergeCell ref="S4:S6"/>
    <mergeCell ref="T4:T6"/>
  </mergeCells>
  <phoneticPr fontId="36" type="noConversion"/>
  <printOptions horizontalCentered="1"/>
  <pageMargins left="0" right="0" top="0.78740157480314998" bottom="0.78740157480314998" header="0.39370078740157499" footer="0.39370078740157499"/>
  <pageSetup paperSize="9" orientation="landscape" horizontalDpi="1200" verticalDpi="1200" r:id="rId1"/>
  <headerFooter scaleWithDoc="0" alignWithMargins="0">
    <oddFooter>&amp;C第 &amp;P 页，共 &amp;N 页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U19"/>
  <sheetViews>
    <sheetView showGridLines="0" showZeros="0" zoomScale="130" zoomScaleNormal="130" workbookViewId="0">
      <selection activeCell="A18" sqref="A18:XFD18"/>
    </sheetView>
  </sheetViews>
  <sheetFormatPr defaultColWidth="9" defaultRowHeight="14.25"/>
  <cols>
    <col min="1" max="1" width="4.625" customWidth="1"/>
    <col min="2" max="2" width="6.25" customWidth="1"/>
    <col min="3" max="3" width="6.375" customWidth="1"/>
    <col min="4" max="4" width="7.25" customWidth="1"/>
    <col min="5" max="5" width="18.75" customWidth="1"/>
    <col min="6" max="6" width="11.625" customWidth="1"/>
    <col min="7" max="7" width="12.5" customWidth="1"/>
    <col min="8" max="8" width="12.625" customWidth="1"/>
    <col min="9" max="10" width="9.625" customWidth="1"/>
    <col min="11" max="11" width="11.625" customWidth="1"/>
    <col min="12" max="12" width="7.25" hidden="1" customWidth="1"/>
    <col min="13" max="13" width="4.625" hidden="1" customWidth="1"/>
    <col min="14" max="14" width="7.25" hidden="1" customWidth="1"/>
    <col min="15" max="15" width="5.875" hidden="1" customWidth="1"/>
    <col min="16" max="16" width="6.125" hidden="1" customWidth="1"/>
    <col min="17" max="17" width="5.375" hidden="1" customWidth="1"/>
    <col min="18" max="18" width="6.625" hidden="1" customWidth="1"/>
    <col min="19" max="19" width="5" hidden="1" customWidth="1"/>
    <col min="20" max="21" width="5.75" hidden="1" customWidth="1"/>
  </cols>
  <sheetData>
    <row r="1" spans="1:21" ht="14.25" customHeight="1">
      <c r="A1" s="61"/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U1" s="62" t="s">
        <v>301</v>
      </c>
    </row>
    <row r="2" spans="1:21" ht="24.75" customHeight="1">
      <c r="A2" s="704" t="s">
        <v>302</v>
      </c>
      <c r="B2" s="704"/>
      <c r="C2" s="704"/>
      <c r="D2" s="704"/>
      <c r="E2" s="704"/>
      <c r="F2" s="704"/>
      <c r="G2" s="704"/>
      <c r="H2" s="704"/>
      <c r="I2" s="704"/>
      <c r="J2" s="704"/>
      <c r="K2" s="704"/>
      <c r="L2" s="704"/>
      <c r="M2" s="704"/>
      <c r="N2" s="704"/>
      <c r="O2" s="704"/>
      <c r="P2" s="704"/>
      <c r="Q2" s="704"/>
      <c r="R2" s="704"/>
      <c r="S2" s="704"/>
      <c r="T2" s="704"/>
      <c r="U2" s="704"/>
    </row>
    <row r="3" spans="1:21" ht="19.5" customHeight="1">
      <c r="A3" s="62" t="s">
        <v>125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61"/>
      <c r="T3" s="846" t="s">
        <v>78</v>
      </c>
      <c r="U3" s="846"/>
    </row>
    <row r="4" spans="1:21" ht="27.75" customHeight="1">
      <c r="A4" s="847" t="s">
        <v>126</v>
      </c>
      <c r="B4" s="848"/>
      <c r="C4" s="849"/>
      <c r="D4" s="850" t="s">
        <v>156</v>
      </c>
      <c r="E4" s="850" t="s">
        <v>157</v>
      </c>
      <c r="F4" s="850" t="s">
        <v>100</v>
      </c>
      <c r="G4" s="732" t="s">
        <v>158</v>
      </c>
      <c r="H4" s="732" t="s">
        <v>159</v>
      </c>
      <c r="I4" s="732" t="s">
        <v>160</v>
      </c>
      <c r="J4" s="732" t="s">
        <v>161</v>
      </c>
      <c r="K4" s="732" t="s">
        <v>162</v>
      </c>
      <c r="L4" s="732" t="s">
        <v>163</v>
      </c>
      <c r="M4" s="732" t="s">
        <v>137</v>
      </c>
      <c r="N4" s="732" t="s">
        <v>164</v>
      </c>
      <c r="O4" s="732" t="s">
        <v>135</v>
      </c>
      <c r="P4" s="732" t="s">
        <v>139</v>
      </c>
      <c r="Q4" s="732" t="s">
        <v>138</v>
      </c>
      <c r="R4" s="732" t="s">
        <v>165</v>
      </c>
      <c r="S4" s="732" t="s">
        <v>166</v>
      </c>
      <c r="T4" s="732" t="s">
        <v>167</v>
      </c>
      <c r="U4" s="732" t="s">
        <v>142</v>
      </c>
    </row>
    <row r="5" spans="1:21" ht="13.5" customHeight="1">
      <c r="A5" s="850" t="s">
        <v>101</v>
      </c>
      <c r="B5" s="850" t="s">
        <v>102</v>
      </c>
      <c r="C5" s="850" t="s">
        <v>103</v>
      </c>
      <c r="D5" s="852"/>
      <c r="E5" s="852"/>
      <c r="F5" s="852"/>
      <c r="G5" s="732"/>
      <c r="H5" s="732"/>
      <c r="I5" s="732"/>
      <c r="J5" s="732"/>
      <c r="K5" s="732"/>
      <c r="L5" s="732"/>
      <c r="M5" s="732"/>
      <c r="N5" s="732"/>
      <c r="O5" s="732"/>
      <c r="P5" s="732"/>
      <c r="Q5" s="732"/>
      <c r="R5" s="732"/>
      <c r="S5" s="732"/>
      <c r="T5" s="732"/>
      <c r="U5" s="732"/>
    </row>
    <row r="6" spans="1:21" ht="50.25" customHeight="1">
      <c r="A6" s="851"/>
      <c r="B6" s="851"/>
      <c r="C6" s="851"/>
      <c r="D6" s="851"/>
      <c r="E6" s="851"/>
      <c r="F6" s="851"/>
      <c r="G6" s="732"/>
      <c r="H6" s="732"/>
      <c r="I6" s="732"/>
      <c r="J6" s="732"/>
      <c r="K6" s="732"/>
      <c r="L6" s="732"/>
      <c r="M6" s="732"/>
      <c r="N6" s="732"/>
      <c r="O6" s="732"/>
      <c r="P6" s="732"/>
      <c r="Q6" s="732"/>
      <c r="R6" s="732"/>
      <c r="S6" s="732"/>
      <c r="T6" s="732"/>
      <c r="U6" s="732"/>
    </row>
    <row r="7" spans="1:21" s="116" customFormat="1" ht="29.25" customHeight="1">
      <c r="A7" s="709" t="s">
        <v>81</v>
      </c>
      <c r="B7" s="710"/>
      <c r="C7" s="711"/>
      <c r="D7" s="117" t="s">
        <v>94</v>
      </c>
      <c r="E7" s="63" t="s">
        <v>95</v>
      </c>
      <c r="F7" s="65">
        <f>SUM(G7:K7)</f>
        <v>10167.001931479488</v>
      </c>
      <c r="G7" s="65">
        <f>G8</f>
        <v>245</v>
      </c>
      <c r="H7" s="65">
        <f>H8</f>
        <v>230</v>
      </c>
      <c r="I7" s="65">
        <f>I8</f>
        <v>0</v>
      </c>
      <c r="J7" s="65">
        <f>J8</f>
        <v>0</v>
      </c>
      <c r="K7" s="65">
        <f>K8</f>
        <v>9692.0019314794881</v>
      </c>
      <c r="L7" s="128"/>
      <c r="M7" s="128"/>
      <c r="N7" s="128"/>
      <c r="O7" s="128"/>
      <c r="P7" s="128"/>
      <c r="Q7" s="128"/>
      <c r="R7" s="128"/>
      <c r="S7" s="128"/>
      <c r="T7" s="128"/>
      <c r="U7" s="128"/>
    </row>
    <row r="8" spans="1:21" s="18" customFormat="1">
      <c r="A8" s="118">
        <v>205</v>
      </c>
      <c r="B8" s="118"/>
      <c r="C8" s="119"/>
      <c r="D8" s="120"/>
      <c r="E8" s="96" t="s">
        <v>106</v>
      </c>
      <c r="F8" s="121">
        <f>SUM(G8:K8)</f>
        <v>10167.001931479488</v>
      </c>
      <c r="G8" s="122">
        <f>G9+G11+G16+G18</f>
        <v>245</v>
      </c>
      <c r="H8" s="122">
        <f>H9+H11+H16+H18</f>
        <v>230</v>
      </c>
      <c r="I8" s="122">
        <f>I9+I11+I16+I18</f>
        <v>0</v>
      </c>
      <c r="J8" s="122">
        <f>J9+J11+J16+J18</f>
        <v>0</v>
      </c>
      <c r="K8" s="122">
        <f>K9+K11+K16+K18</f>
        <v>9692.0019314794881</v>
      </c>
      <c r="L8" s="122"/>
      <c r="M8" s="122"/>
      <c r="N8" s="122"/>
      <c r="O8" s="122"/>
      <c r="P8" s="122"/>
      <c r="Q8" s="122"/>
      <c r="R8" s="122"/>
      <c r="S8" s="122"/>
      <c r="T8" s="122"/>
      <c r="U8" s="122"/>
    </row>
    <row r="9" spans="1:21" s="18" customFormat="1">
      <c r="A9" s="118">
        <v>205</v>
      </c>
      <c r="B9" s="118" t="s">
        <v>107</v>
      </c>
      <c r="C9" s="119"/>
      <c r="D9" s="120"/>
      <c r="E9" s="96" t="s">
        <v>108</v>
      </c>
      <c r="F9" s="121">
        <f t="shared" ref="F9:F19" si="0">SUM(G9:K9)</f>
        <v>767</v>
      </c>
      <c r="G9" s="122">
        <f>G10</f>
        <v>245</v>
      </c>
      <c r="H9" s="122">
        <f>H10</f>
        <v>230</v>
      </c>
      <c r="I9" s="122">
        <f>I10</f>
        <v>0</v>
      </c>
      <c r="J9" s="122">
        <f>J10</f>
        <v>0</v>
      </c>
      <c r="K9" s="122">
        <f>K10</f>
        <v>292</v>
      </c>
      <c r="L9" s="122"/>
      <c r="M9" s="122"/>
      <c r="N9" s="122"/>
      <c r="O9" s="122"/>
      <c r="P9" s="122"/>
      <c r="Q9" s="122"/>
      <c r="R9" s="122"/>
      <c r="S9" s="122"/>
      <c r="T9" s="122"/>
      <c r="U9" s="122"/>
    </row>
    <row r="10" spans="1:21">
      <c r="A10" s="123">
        <v>205</v>
      </c>
      <c r="B10" s="123" t="s">
        <v>107</v>
      </c>
      <c r="C10" s="124" t="s">
        <v>109</v>
      </c>
      <c r="D10" s="125" t="s">
        <v>94</v>
      </c>
      <c r="E10" s="106" t="s">
        <v>303</v>
      </c>
      <c r="F10" s="126">
        <f>SUM(G10:K10)</f>
        <v>767</v>
      </c>
      <c r="G10" s="72">
        <v>245</v>
      </c>
      <c r="H10" s="72">
        <v>230</v>
      </c>
      <c r="I10" s="72"/>
      <c r="J10" s="72"/>
      <c r="K10" s="129">
        <f>'24、专户'!F11-SUM(G10:H10)</f>
        <v>292</v>
      </c>
      <c r="L10" s="72"/>
      <c r="M10" s="72"/>
      <c r="N10" s="72"/>
      <c r="O10" s="72"/>
      <c r="P10" s="72"/>
      <c r="Q10" s="72"/>
      <c r="R10" s="72"/>
      <c r="S10" s="72"/>
      <c r="T10" s="72"/>
      <c r="U10" s="72"/>
    </row>
    <row r="11" spans="1:21" s="528" customFormat="1">
      <c r="A11" s="521">
        <v>205</v>
      </c>
      <c r="B11" s="521" t="s">
        <v>109</v>
      </c>
      <c r="C11" s="522"/>
      <c r="D11" s="523"/>
      <c r="E11" s="524" t="s">
        <v>111</v>
      </c>
      <c r="F11" s="525">
        <f t="shared" si="0"/>
        <v>7766.7519314794881</v>
      </c>
      <c r="G11" s="526">
        <f>G12+G13+G14+G15</f>
        <v>0</v>
      </c>
      <c r="H11" s="526">
        <f t="shared" ref="H11:J11" si="1">H12+H13+H14+H15</f>
        <v>0</v>
      </c>
      <c r="I11" s="526">
        <f t="shared" si="1"/>
        <v>0</v>
      </c>
      <c r="J11" s="526">
        <f t="shared" si="1"/>
        <v>0</v>
      </c>
      <c r="K11" s="527">
        <f>'24、专户'!F12-SUM(G11:H11)</f>
        <v>7766.7519314794881</v>
      </c>
      <c r="L11" s="526"/>
      <c r="M11" s="526"/>
      <c r="N11" s="526"/>
      <c r="O11" s="526"/>
      <c r="P11" s="526"/>
      <c r="Q11" s="526"/>
      <c r="R11" s="526"/>
      <c r="S11" s="526"/>
      <c r="T11" s="526"/>
      <c r="U11" s="526"/>
    </row>
    <row r="12" spans="1:21">
      <c r="A12" s="123">
        <v>205</v>
      </c>
      <c r="B12" s="123" t="s">
        <v>109</v>
      </c>
      <c r="C12" s="124" t="s">
        <v>107</v>
      </c>
      <c r="D12" s="125" t="s">
        <v>94</v>
      </c>
      <c r="E12" s="106" t="s">
        <v>112</v>
      </c>
      <c r="F12" s="126">
        <f t="shared" si="0"/>
        <v>0</v>
      </c>
      <c r="G12" s="127"/>
      <c r="H12" s="127"/>
      <c r="I12" s="127"/>
      <c r="J12" s="127"/>
      <c r="K12" s="129">
        <f>'24、专户'!F13-SUM(G12:H12)</f>
        <v>0</v>
      </c>
      <c r="L12" s="72"/>
      <c r="M12" s="72"/>
      <c r="N12" s="72"/>
      <c r="O12" s="72"/>
      <c r="P12" s="72"/>
      <c r="Q12" s="72"/>
      <c r="R12" s="72"/>
      <c r="S12" s="72"/>
      <c r="T12" s="72"/>
      <c r="U12" s="72"/>
    </row>
    <row r="13" spans="1:21">
      <c r="A13" s="123">
        <v>205</v>
      </c>
      <c r="B13" s="123" t="s">
        <v>109</v>
      </c>
      <c r="C13" s="124" t="s">
        <v>109</v>
      </c>
      <c r="D13" s="125" t="s">
        <v>94</v>
      </c>
      <c r="E13" s="106" t="s">
        <v>113</v>
      </c>
      <c r="F13" s="126">
        <f t="shared" si="0"/>
        <v>1886.129770318021</v>
      </c>
      <c r="G13" s="127"/>
      <c r="H13" s="127"/>
      <c r="I13" s="127"/>
      <c r="J13" s="127"/>
      <c r="K13" s="129">
        <f>'24、专户'!F14-SUM(G13:H13)</f>
        <v>1886.129770318021</v>
      </c>
      <c r="L13" s="72"/>
      <c r="M13" s="72"/>
      <c r="N13" s="72"/>
      <c r="O13" s="72"/>
      <c r="P13" s="72"/>
      <c r="Q13" s="72"/>
      <c r="R13" s="72"/>
      <c r="S13" s="72"/>
      <c r="T13" s="72"/>
      <c r="U13" s="72"/>
    </row>
    <row r="14" spans="1:21">
      <c r="A14" s="123">
        <v>205</v>
      </c>
      <c r="B14" s="123" t="s">
        <v>109</v>
      </c>
      <c r="C14" s="124" t="s">
        <v>114</v>
      </c>
      <c r="D14" s="125" t="s">
        <v>94</v>
      </c>
      <c r="E14" s="106" t="s">
        <v>115</v>
      </c>
      <c r="F14" s="126">
        <f t="shared" si="0"/>
        <v>2363.6221611614683</v>
      </c>
      <c r="G14" s="127"/>
      <c r="H14" s="127"/>
      <c r="I14" s="127"/>
      <c r="J14" s="127"/>
      <c r="K14" s="129">
        <f>'24、专户'!F15-SUM(G14:H14)</f>
        <v>2363.6221611614683</v>
      </c>
      <c r="L14" s="72"/>
      <c r="M14" s="72"/>
      <c r="N14" s="72"/>
      <c r="O14" s="72"/>
      <c r="P14" s="72"/>
      <c r="Q14" s="72"/>
      <c r="R14" s="72"/>
      <c r="S14" s="72"/>
      <c r="T14" s="72"/>
      <c r="U14" s="72"/>
    </row>
    <row r="15" spans="1:21">
      <c r="A15" s="123">
        <v>205</v>
      </c>
      <c r="B15" s="123" t="s">
        <v>109</v>
      </c>
      <c r="C15" s="124" t="s">
        <v>116</v>
      </c>
      <c r="D15" s="125" t="s">
        <v>94</v>
      </c>
      <c r="E15" s="106" t="s">
        <v>117</v>
      </c>
      <c r="F15" s="126">
        <f t="shared" si="0"/>
        <v>3517</v>
      </c>
      <c r="G15" s="72"/>
      <c r="H15" s="72"/>
      <c r="I15" s="72"/>
      <c r="J15" s="72"/>
      <c r="K15" s="129">
        <f>'24、专户'!F16-SUM(G15:H15)</f>
        <v>3517</v>
      </c>
      <c r="L15" s="72"/>
      <c r="M15" s="72"/>
      <c r="N15" s="72"/>
      <c r="O15" s="72"/>
      <c r="P15" s="72"/>
      <c r="Q15" s="72"/>
      <c r="R15" s="72"/>
      <c r="S15" s="72"/>
      <c r="T15" s="72"/>
      <c r="U15" s="72"/>
    </row>
    <row r="16" spans="1:21" s="528" customFormat="1">
      <c r="A16" s="521" t="s">
        <v>105</v>
      </c>
      <c r="B16" s="521" t="s">
        <v>114</v>
      </c>
      <c r="C16" s="522"/>
      <c r="D16" s="523" t="s">
        <v>94</v>
      </c>
      <c r="E16" s="524" t="s">
        <v>118</v>
      </c>
      <c r="F16" s="525">
        <f t="shared" si="0"/>
        <v>1337</v>
      </c>
      <c r="G16" s="526">
        <f>G17</f>
        <v>0</v>
      </c>
      <c r="H16" s="526">
        <f t="shared" ref="H16:J16" si="2">H17</f>
        <v>0</v>
      </c>
      <c r="I16" s="526">
        <f t="shared" si="2"/>
        <v>0</v>
      </c>
      <c r="J16" s="526">
        <f t="shared" si="2"/>
        <v>0</v>
      </c>
      <c r="K16" s="527">
        <f>'24、专户'!F17-SUM(G16:H16)</f>
        <v>1337</v>
      </c>
      <c r="L16" s="526"/>
      <c r="M16" s="526"/>
      <c r="N16" s="526"/>
      <c r="O16" s="526"/>
      <c r="P16" s="526"/>
      <c r="Q16" s="526"/>
      <c r="R16" s="526"/>
      <c r="S16" s="526"/>
      <c r="T16" s="526"/>
      <c r="U16" s="526"/>
    </row>
    <row r="17" spans="1:21">
      <c r="A17" s="123" t="s">
        <v>105</v>
      </c>
      <c r="B17" s="123" t="s">
        <v>114</v>
      </c>
      <c r="C17" s="124" t="s">
        <v>109</v>
      </c>
      <c r="D17" s="125" t="s">
        <v>94</v>
      </c>
      <c r="E17" s="106" t="s">
        <v>119</v>
      </c>
      <c r="F17" s="126">
        <f t="shared" si="0"/>
        <v>1337</v>
      </c>
      <c r="G17" s="72"/>
      <c r="H17" s="72"/>
      <c r="I17" s="72"/>
      <c r="J17" s="72"/>
      <c r="K17" s="129">
        <f>'24、专户'!F18-SUM(G17:H17)</f>
        <v>1337</v>
      </c>
      <c r="L17" s="72"/>
      <c r="M17" s="72"/>
      <c r="N17" s="72"/>
      <c r="O17" s="72"/>
      <c r="P17" s="72"/>
      <c r="Q17" s="72"/>
      <c r="R17" s="72"/>
      <c r="S17" s="72"/>
      <c r="T17" s="72"/>
      <c r="U17" s="72"/>
    </row>
    <row r="18" spans="1:21" s="528" customFormat="1">
      <c r="A18" s="521" t="s">
        <v>105</v>
      </c>
      <c r="B18" s="521" t="s">
        <v>120</v>
      </c>
      <c r="C18" s="522"/>
      <c r="D18" s="523" t="s">
        <v>94</v>
      </c>
      <c r="E18" s="524" t="s">
        <v>121</v>
      </c>
      <c r="F18" s="525">
        <f t="shared" si="0"/>
        <v>296.25</v>
      </c>
      <c r="G18" s="526">
        <f>G19</f>
        <v>0</v>
      </c>
      <c r="H18" s="526">
        <f t="shared" ref="H18:J18" si="3">H19</f>
        <v>0</v>
      </c>
      <c r="I18" s="526">
        <f t="shared" si="3"/>
        <v>0</v>
      </c>
      <c r="J18" s="526">
        <f t="shared" si="3"/>
        <v>0</v>
      </c>
      <c r="K18" s="527">
        <f>'24、专户'!F19-SUM(G18:H18)</f>
        <v>296.25</v>
      </c>
      <c r="L18" s="526"/>
      <c r="M18" s="526"/>
      <c r="N18" s="526"/>
      <c r="O18" s="526"/>
      <c r="P18" s="526"/>
      <c r="Q18" s="526"/>
      <c r="R18" s="526"/>
      <c r="S18" s="526"/>
      <c r="T18" s="526"/>
      <c r="U18" s="526"/>
    </row>
    <row r="19" spans="1:21">
      <c r="A19" s="123" t="s">
        <v>105</v>
      </c>
      <c r="B19" s="123" t="s">
        <v>120</v>
      </c>
      <c r="C19" s="124" t="s">
        <v>107</v>
      </c>
      <c r="D19" s="125" t="s">
        <v>94</v>
      </c>
      <c r="E19" s="106" t="s">
        <v>122</v>
      </c>
      <c r="F19" s="126">
        <f t="shared" si="0"/>
        <v>296.25</v>
      </c>
      <c r="G19" s="72"/>
      <c r="H19" s="72"/>
      <c r="I19" s="72"/>
      <c r="J19" s="72"/>
      <c r="K19" s="129">
        <f>'24、专户'!F20-SUM(G19:H19)</f>
        <v>296.25</v>
      </c>
      <c r="L19" s="72"/>
      <c r="M19" s="72"/>
      <c r="N19" s="72"/>
      <c r="O19" s="72"/>
      <c r="P19" s="72"/>
      <c r="Q19" s="72"/>
      <c r="R19" s="72"/>
      <c r="S19" s="72"/>
      <c r="T19" s="72"/>
      <c r="U19" s="72"/>
    </row>
  </sheetData>
  <sheetProtection formatCells="0" formatColumns="0" formatRows="0"/>
  <mergeCells count="25">
    <mergeCell ref="A2:U2"/>
    <mergeCell ref="T3:U3"/>
    <mergeCell ref="A4:C4"/>
    <mergeCell ref="A7:C7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R4:R6"/>
    <mergeCell ref="S4:S6"/>
    <mergeCell ref="T4:T6"/>
    <mergeCell ref="U4:U6"/>
    <mergeCell ref="M4:M6"/>
    <mergeCell ref="N4:N6"/>
    <mergeCell ref="O4:O6"/>
    <mergeCell ref="P4:P6"/>
    <mergeCell ref="Q4:Q6"/>
  </mergeCells>
  <phoneticPr fontId="36" type="noConversion"/>
  <printOptions horizontalCentered="1"/>
  <pageMargins left="0" right="0" top="0.78740157480314998" bottom="0.78740157480314998" header="0.39370078740157499" footer="0.39370078740157499"/>
  <pageSetup paperSize="9" scale="96" orientation="landscape" horizontalDpi="1200" verticalDpi="1200"/>
  <headerFooter scaleWithDoc="0" alignWithMargins="0">
    <oddFooter>&amp;C第 &amp;P 页，共 &amp;N 页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>
  <sheetPr>
    <tabColor rgb="FFFF0000"/>
  </sheetPr>
  <dimension ref="A1:AJ92"/>
  <sheetViews>
    <sheetView showGridLines="0" showZeros="0" topLeftCell="A2" zoomScale="115" zoomScaleNormal="115" workbookViewId="0">
      <pane xSplit="8" ySplit="5" topLeftCell="I7" activePane="bottomRight" state="frozen"/>
      <selection pane="topRight"/>
      <selection pane="bottomLeft"/>
      <selection pane="bottomRight" activeCell="R8" sqref="R8"/>
    </sheetView>
  </sheetViews>
  <sheetFormatPr defaultColWidth="6.875" defaultRowHeight="12.75" customHeight="1"/>
  <cols>
    <col min="1" max="1" width="4.875" style="85" customWidth="1"/>
    <col min="2" max="3" width="3.625" style="85" customWidth="1"/>
    <col min="4" max="4" width="4.875" style="85" customWidth="1"/>
    <col min="5" max="5" width="15.125" style="85" customWidth="1"/>
    <col min="6" max="7" width="11.25" style="85" customWidth="1"/>
    <col min="8" max="8" width="11.125" style="85" customWidth="1"/>
    <col min="9" max="9" width="10.625" style="85" customWidth="1"/>
    <col min="10" max="10" width="11" style="85" customWidth="1"/>
    <col min="11" max="11" width="10.375" style="85" customWidth="1"/>
    <col min="12" max="12" width="10" style="85" customWidth="1"/>
    <col min="13" max="13" width="5.5" style="85" hidden="1" customWidth="1"/>
    <col min="14" max="14" width="4.5" style="85" hidden="1" customWidth="1"/>
    <col min="15" max="15" width="4" style="85" hidden="1" customWidth="1"/>
    <col min="16" max="16" width="7.875" style="85" customWidth="1"/>
    <col min="17" max="17" width="9.5" style="85" customWidth="1"/>
    <col min="18" max="18" width="10.125" style="85" customWidth="1"/>
    <col min="19" max="19" width="5.25" style="85" hidden="1" customWidth="1"/>
    <col min="20" max="20" width="6.375" style="85" hidden="1" customWidth="1"/>
    <col min="21" max="21" width="8" style="85" hidden="1" customWidth="1"/>
    <col min="22" max="22" width="6.875" style="85" hidden="1" customWidth="1"/>
    <col min="23" max="23" width="6.875" style="86" customWidth="1"/>
    <col min="24" max="16384" width="6.875" style="86"/>
  </cols>
  <sheetData>
    <row r="1" spans="1:22" ht="27" customHeight="1">
      <c r="V1" s="112" t="s">
        <v>304</v>
      </c>
    </row>
    <row r="2" spans="1:22" ht="33" customHeight="1">
      <c r="A2" s="869" t="s">
        <v>305</v>
      </c>
      <c r="B2" s="869"/>
      <c r="C2" s="869"/>
      <c r="D2" s="869"/>
      <c r="E2" s="869"/>
      <c r="F2" s="869"/>
      <c r="G2" s="869"/>
      <c r="H2" s="869"/>
      <c r="I2" s="869"/>
      <c r="J2" s="869"/>
      <c r="K2" s="869"/>
      <c r="L2" s="869"/>
      <c r="M2" s="869"/>
      <c r="N2" s="869"/>
      <c r="O2" s="869"/>
      <c r="P2" s="869"/>
      <c r="Q2" s="869"/>
      <c r="R2" s="869"/>
      <c r="S2" s="869"/>
      <c r="T2" s="869"/>
      <c r="U2" s="869"/>
      <c r="V2" s="869"/>
    </row>
    <row r="3" spans="1:22" ht="18.75" customHeight="1">
      <c r="A3" s="87" t="s">
        <v>125</v>
      </c>
      <c r="B3" s="87"/>
      <c r="C3" s="87"/>
      <c r="D3" s="87"/>
      <c r="E3" s="87"/>
      <c r="F3" s="87"/>
      <c r="G3" s="87"/>
      <c r="H3" s="87"/>
      <c r="I3" s="87"/>
      <c r="J3" s="87"/>
      <c r="K3" s="87"/>
      <c r="L3" s="87"/>
      <c r="M3" s="87"/>
      <c r="N3" s="87"/>
      <c r="O3" s="87"/>
      <c r="P3" s="87"/>
      <c r="Q3" s="87"/>
      <c r="R3" s="87"/>
      <c r="S3" s="87"/>
      <c r="T3" s="113"/>
      <c r="U3" s="870" t="s">
        <v>78</v>
      </c>
      <c r="V3" s="871"/>
    </row>
    <row r="4" spans="1:22" s="80" customFormat="1" ht="23.25" customHeight="1">
      <c r="A4" s="88" t="s">
        <v>126</v>
      </c>
      <c r="B4" s="88"/>
      <c r="C4" s="88"/>
      <c r="D4" s="867" t="s">
        <v>79</v>
      </c>
      <c r="E4" s="873" t="s">
        <v>99</v>
      </c>
      <c r="F4" s="874" t="s">
        <v>197</v>
      </c>
      <c r="G4" s="89" t="s">
        <v>128</v>
      </c>
      <c r="H4" s="89"/>
      <c r="I4" s="89"/>
      <c r="J4" s="89"/>
      <c r="K4" s="89" t="s">
        <v>129</v>
      </c>
      <c r="L4" s="89"/>
      <c r="M4" s="89"/>
      <c r="N4" s="89"/>
      <c r="O4" s="89"/>
      <c r="P4" s="89"/>
      <c r="Q4" s="89"/>
      <c r="R4" s="89"/>
      <c r="S4" s="868" t="s">
        <v>306</v>
      </c>
      <c r="T4" s="868"/>
      <c r="U4" s="868"/>
      <c r="V4" s="868"/>
    </row>
    <row r="5" spans="1:22" s="80" customFormat="1" ht="23.25" customHeight="1">
      <c r="A5" s="868" t="s">
        <v>101</v>
      </c>
      <c r="B5" s="867" t="s">
        <v>102</v>
      </c>
      <c r="C5" s="867" t="s">
        <v>103</v>
      </c>
      <c r="D5" s="867"/>
      <c r="E5" s="873"/>
      <c r="F5" s="875"/>
      <c r="G5" s="867" t="s">
        <v>81</v>
      </c>
      <c r="H5" s="867" t="s">
        <v>133</v>
      </c>
      <c r="I5" s="867" t="s">
        <v>134</v>
      </c>
      <c r="J5" s="867" t="s">
        <v>135</v>
      </c>
      <c r="K5" s="867" t="s">
        <v>81</v>
      </c>
      <c r="L5" s="867" t="s">
        <v>136</v>
      </c>
      <c r="M5" s="867" t="s">
        <v>137</v>
      </c>
      <c r="N5" s="867" t="s">
        <v>138</v>
      </c>
      <c r="O5" s="867" t="s">
        <v>139</v>
      </c>
      <c r="P5" s="867" t="s">
        <v>140</v>
      </c>
      <c r="Q5" s="867" t="s">
        <v>141</v>
      </c>
      <c r="R5" s="867" t="s">
        <v>142</v>
      </c>
      <c r="S5" s="868" t="s">
        <v>81</v>
      </c>
      <c r="T5" s="868" t="s">
        <v>307</v>
      </c>
      <c r="U5" s="868" t="s">
        <v>308</v>
      </c>
      <c r="V5" s="868" t="s">
        <v>309</v>
      </c>
    </row>
    <row r="6" spans="1:22" ht="42" customHeight="1">
      <c r="A6" s="868"/>
      <c r="B6" s="867"/>
      <c r="C6" s="867"/>
      <c r="D6" s="867"/>
      <c r="E6" s="873"/>
      <c r="F6" s="876"/>
      <c r="G6" s="867"/>
      <c r="H6" s="867"/>
      <c r="I6" s="867"/>
      <c r="J6" s="867"/>
      <c r="K6" s="867"/>
      <c r="L6" s="867"/>
      <c r="M6" s="867"/>
      <c r="N6" s="867"/>
      <c r="O6" s="867"/>
      <c r="P6" s="867"/>
      <c r="Q6" s="867"/>
      <c r="R6" s="867"/>
      <c r="S6" s="868"/>
      <c r="T6" s="868"/>
      <c r="U6" s="868"/>
      <c r="V6" s="868"/>
    </row>
    <row r="7" spans="1:22" ht="42" customHeight="1">
      <c r="A7" s="90" t="s">
        <v>93</v>
      </c>
      <c r="B7" s="90" t="s">
        <v>93</v>
      </c>
      <c r="C7" s="90" t="s">
        <v>93</v>
      </c>
      <c r="D7" s="90" t="s">
        <v>93</v>
      </c>
      <c r="E7" s="90" t="s">
        <v>93</v>
      </c>
      <c r="F7" s="90">
        <v>1</v>
      </c>
      <c r="G7" s="90">
        <v>2</v>
      </c>
      <c r="H7" s="90">
        <v>3</v>
      </c>
      <c r="I7" s="108">
        <v>4</v>
      </c>
      <c r="J7" s="108">
        <v>5</v>
      </c>
      <c r="K7" s="90">
        <v>6</v>
      </c>
      <c r="L7" s="90">
        <v>7</v>
      </c>
      <c r="M7" s="90">
        <v>8</v>
      </c>
      <c r="N7" s="108">
        <v>9</v>
      </c>
      <c r="O7" s="108">
        <v>10</v>
      </c>
      <c r="P7" s="90">
        <v>11</v>
      </c>
      <c r="Q7" s="90">
        <v>12</v>
      </c>
      <c r="R7" s="90">
        <v>13</v>
      </c>
      <c r="S7" s="90">
        <v>14</v>
      </c>
      <c r="T7" s="90">
        <v>15</v>
      </c>
      <c r="U7" s="90">
        <v>16</v>
      </c>
      <c r="V7" s="90">
        <v>17</v>
      </c>
    </row>
    <row r="8" spans="1:22" s="81" customFormat="1" ht="20.25" customHeight="1">
      <c r="A8" s="91" t="s">
        <v>105</v>
      </c>
      <c r="B8" s="91"/>
      <c r="C8" s="91"/>
      <c r="D8" s="92" t="s">
        <v>94</v>
      </c>
      <c r="E8" s="67" t="s">
        <v>310</v>
      </c>
      <c r="F8" s="93">
        <f>G8+K8</f>
        <v>96719.995207759159</v>
      </c>
      <c r="G8" s="93">
        <f>SUM(H8:J8)</f>
        <v>87714.680591482931</v>
      </c>
      <c r="H8" s="93">
        <f>H9+H11+H16+H18</f>
        <v>60796.717795857978</v>
      </c>
      <c r="I8" s="93">
        <f t="shared" ref="I8:R8" si="0">I9+I11+I16+I18</f>
        <v>11831.638283567723</v>
      </c>
      <c r="J8" s="93">
        <f t="shared" si="0"/>
        <v>15086.324512057223</v>
      </c>
      <c r="K8" s="93">
        <f t="shared" si="0"/>
        <v>9005.3146162762278</v>
      </c>
      <c r="L8" s="93">
        <f t="shared" si="0"/>
        <v>578.13361919429303</v>
      </c>
      <c r="M8" s="93"/>
      <c r="N8" s="93"/>
      <c r="O8" s="93"/>
      <c r="P8" s="93">
        <f t="shared" si="0"/>
        <v>0</v>
      </c>
      <c r="Q8" s="93">
        <f t="shared" si="0"/>
        <v>3194.8242887249735</v>
      </c>
      <c r="R8" s="93">
        <f t="shared" si="0"/>
        <v>5232.3567083569615</v>
      </c>
      <c r="S8" s="93"/>
      <c r="T8" s="93"/>
      <c r="U8" s="93"/>
      <c r="V8" s="114"/>
    </row>
    <row r="9" spans="1:22" s="82" customFormat="1" ht="20.25" customHeight="1">
      <c r="A9" s="94">
        <v>205</v>
      </c>
      <c r="B9" s="94" t="s">
        <v>107</v>
      </c>
      <c r="C9" s="95"/>
      <c r="D9" s="92" t="s">
        <v>94</v>
      </c>
      <c r="E9" s="96" t="s">
        <v>108</v>
      </c>
      <c r="F9" s="93">
        <f t="shared" ref="F9:F19" si="1">G9+K9</f>
        <v>1973.92</v>
      </c>
      <c r="G9" s="93">
        <f t="shared" ref="G9:G19" si="2">SUM(H9:J9)</f>
        <v>1766.9</v>
      </c>
      <c r="H9" s="93">
        <f t="shared" ref="H9:R9" si="3">H10</f>
        <v>1216.18</v>
      </c>
      <c r="I9" s="93">
        <f t="shared" si="3"/>
        <v>235.65</v>
      </c>
      <c r="J9" s="93">
        <f t="shared" si="3"/>
        <v>315.07</v>
      </c>
      <c r="K9" s="93">
        <f t="shared" ref="K9:K19" si="4">SUM(L9:R9)</f>
        <v>207.01999999999998</v>
      </c>
      <c r="L9" s="93">
        <f t="shared" si="3"/>
        <v>58</v>
      </c>
      <c r="M9" s="93"/>
      <c r="N9" s="93"/>
      <c r="O9" s="93"/>
      <c r="P9" s="93">
        <f t="shared" si="3"/>
        <v>0</v>
      </c>
      <c r="Q9" s="93">
        <f t="shared" si="3"/>
        <v>65</v>
      </c>
      <c r="R9" s="93">
        <f t="shared" si="3"/>
        <v>84.02</v>
      </c>
      <c r="S9" s="114"/>
      <c r="T9" s="114"/>
      <c r="U9" s="114"/>
      <c r="V9" s="114"/>
    </row>
    <row r="10" spans="1:22" s="83" customFormat="1" ht="20.25" customHeight="1">
      <c r="A10" s="97">
        <v>205</v>
      </c>
      <c r="B10" s="97" t="s">
        <v>107</v>
      </c>
      <c r="C10" s="98" t="s">
        <v>109</v>
      </c>
      <c r="D10" s="99" t="s">
        <v>94</v>
      </c>
      <c r="E10" s="100" t="s">
        <v>110</v>
      </c>
      <c r="F10" s="101">
        <f t="shared" si="1"/>
        <v>1973.92</v>
      </c>
      <c r="G10" s="101">
        <f t="shared" si="2"/>
        <v>1766.9</v>
      </c>
      <c r="H10" s="102">
        <v>1216.18</v>
      </c>
      <c r="I10" s="102">
        <v>235.65</v>
      </c>
      <c r="J10" s="102">
        <v>315.07</v>
      </c>
      <c r="K10" s="102">
        <f t="shared" si="4"/>
        <v>207.01999999999998</v>
      </c>
      <c r="L10" s="102">
        <v>58</v>
      </c>
      <c r="M10" s="109"/>
      <c r="N10" s="102"/>
      <c r="O10" s="102"/>
      <c r="P10" s="102"/>
      <c r="Q10" s="102">
        <v>65</v>
      </c>
      <c r="R10" s="102">
        <v>84.02</v>
      </c>
      <c r="S10" s="102"/>
      <c r="T10" s="102"/>
      <c r="U10" s="102"/>
      <c r="V10" s="102"/>
    </row>
    <row r="11" spans="1:22" s="82" customFormat="1" ht="20.25" customHeight="1">
      <c r="A11" s="94">
        <v>205</v>
      </c>
      <c r="B11" s="94" t="s">
        <v>109</v>
      </c>
      <c r="C11" s="95"/>
      <c r="D11" s="92"/>
      <c r="E11" s="96" t="s">
        <v>111</v>
      </c>
      <c r="F11" s="93">
        <f t="shared" si="1"/>
        <v>88121.675207759152</v>
      </c>
      <c r="G11" s="93">
        <f t="shared" si="2"/>
        <v>79762.950591482921</v>
      </c>
      <c r="H11" s="93">
        <f t="shared" ref="H11:R11" si="5">H12+H13+H14+H15</f>
        <v>55336.22779585798</v>
      </c>
      <c r="I11" s="93">
        <f t="shared" si="5"/>
        <v>10772.698283567723</v>
      </c>
      <c r="J11" s="93">
        <f t="shared" si="5"/>
        <v>13654.024512057222</v>
      </c>
      <c r="K11" s="110">
        <f t="shared" si="4"/>
        <v>8358.7246162762276</v>
      </c>
      <c r="L11" s="93">
        <f t="shared" si="5"/>
        <v>426.08361919429302</v>
      </c>
      <c r="M11" s="93"/>
      <c r="N11" s="93"/>
      <c r="O11" s="93"/>
      <c r="P11" s="93">
        <f>P12+P13+P14+P15</f>
        <v>0</v>
      </c>
      <c r="Q11" s="93">
        <f>Q12+Q13+Q14+Q15</f>
        <v>2999.3242887249735</v>
      </c>
      <c r="R11" s="93">
        <f t="shared" si="5"/>
        <v>4933.3167083569606</v>
      </c>
      <c r="S11" s="114"/>
      <c r="T11" s="114"/>
      <c r="U11" s="114"/>
      <c r="V11" s="114"/>
    </row>
    <row r="12" spans="1:22" s="84" customFormat="1" ht="20.25" customHeight="1">
      <c r="A12" s="103">
        <v>205</v>
      </c>
      <c r="B12" s="103" t="s">
        <v>109</v>
      </c>
      <c r="C12" s="104" t="s">
        <v>107</v>
      </c>
      <c r="D12" s="105" t="s">
        <v>94</v>
      </c>
      <c r="E12" s="106" t="s">
        <v>112</v>
      </c>
      <c r="F12" s="101">
        <f t="shared" si="1"/>
        <v>5352.3339999999916</v>
      </c>
      <c r="G12" s="101">
        <f t="shared" si="2"/>
        <v>3940.6277582678117</v>
      </c>
      <c r="H12" s="102">
        <v>2712.3847795857987</v>
      </c>
      <c r="I12" s="110">
        <v>525.55828356772304</v>
      </c>
      <c r="J12" s="110">
        <v>702.68469511429021</v>
      </c>
      <c r="K12" s="110">
        <f t="shared" si="4"/>
        <v>1411.7062417321797</v>
      </c>
      <c r="L12" s="110">
        <v>79.354468266191006</v>
      </c>
      <c r="M12" s="111">
        <v>0</v>
      </c>
      <c r="N12" s="110">
        <v>0</v>
      </c>
      <c r="O12" s="110">
        <v>0</v>
      </c>
      <c r="P12" s="110"/>
      <c r="Q12" s="110">
        <v>144.96621443624869</v>
      </c>
      <c r="R12" s="110">
        <v>1187.3855590297401</v>
      </c>
      <c r="S12" s="110"/>
      <c r="T12" s="110"/>
      <c r="U12" s="110"/>
      <c r="V12" s="110"/>
    </row>
    <row r="13" spans="1:22" s="84" customFormat="1" ht="20.25" customHeight="1">
      <c r="A13" s="103">
        <v>205</v>
      </c>
      <c r="B13" s="103" t="s">
        <v>109</v>
      </c>
      <c r="C13" s="104" t="s">
        <v>109</v>
      </c>
      <c r="D13" s="105" t="s">
        <v>94</v>
      </c>
      <c r="E13" s="106" t="s">
        <v>113</v>
      </c>
      <c r="F13" s="101">
        <f t="shared" si="1"/>
        <v>11609.09248346437</v>
      </c>
      <c r="G13" s="101">
        <f t="shared" si="2"/>
        <v>9831.68</v>
      </c>
      <c r="H13" s="102">
        <v>6513.33</v>
      </c>
      <c r="I13" s="110">
        <v>1312.65</v>
      </c>
      <c r="J13" s="110">
        <v>2005.7</v>
      </c>
      <c r="K13" s="110">
        <f t="shared" si="4"/>
        <v>1777.412483464369</v>
      </c>
      <c r="L13" s="110">
        <v>112.708936532382</v>
      </c>
      <c r="M13" s="111">
        <v>0</v>
      </c>
      <c r="N13" s="110">
        <v>0</v>
      </c>
      <c r="O13" s="110">
        <v>0</v>
      </c>
      <c r="P13" s="110"/>
      <c r="Q13" s="110">
        <v>389.93242887249698</v>
      </c>
      <c r="R13" s="110">
        <v>1274.7711180594899</v>
      </c>
      <c r="S13" s="110"/>
      <c r="T13" s="110"/>
      <c r="U13" s="110"/>
      <c r="V13" s="110"/>
    </row>
    <row r="14" spans="1:22" s="84" customFormat="1" ht="20.25" customHeight="1">
      <c r="A14" s="103">
        <v>205</v>
      </c>
      <c r="B14" s="103" t="s">
        <v>109</v>
      </c>
      <c r="C14" s="104" t="s">
        <v>114</v>
      </c>
      <c r="D14" s="105" t="s">
        <v>94</v>
      </c>
      <c r="E14" s="106" t="s">
        <v>115</v>
      </c>
      <c r="F14" s="101">
        <f t="shared" si="1"/>
        <v>37280.101447890484</v>
      </c>
      <c r="G14" s="101">
        <f t="shared" si="2"/>
        <v>34465.745272300795</v>
      </c>
      <c r="H14" s="102">
        <v>24411.463016272188</v>
      </c>
      <c r="I14" s="110">
        <v>4730.12</v>
      </c>
      <c r="J14" s="110">
        <v>5324.1622560286096</v>
      </c>
      <c r="K14" s="110">
        <f t="shared" si="4"/>
        <v>2814.3561755896881</v>
      </c>
      <c r="L14" s="110">
        <v>123.19021439572001</v>
      </c>
      <c r="M14" s="111">
        <v>0</v>
      </c>
      <c r="N14" s="110">
        <v>0</v>
      </c>
      <c r="O14" s="110">
        <v>0</v>
      </c>
      <c r="P14" s="110"/>
      <c r="Q14" s="110">
        <v>1304.6959299262383</v>
      </c>
      <c r="R14" s="110">
        <v>1386.4700312677301</v>
      </c>
      <c r="S14" s="110"/>
      <c r="T14" s="110"/>
      <c r="U14" s="110"/>
      <c r="V14" s="110"/>
    </row>
    <row r="15" spans="1:22" s="84" customFormat="1" ht="20.25" customHeight="1">
      <c r="A15" s="103">
        <v>205</v>
      </c>
      <c r="B15" s="103" t="s">
        <v>109</v>
      </c>
      <c r="C15" s="104" t="s">
        <v>116</v>
      </c>
      <c r="D15" s="105" t="s">
        <v>94</v>
      </c>
      <c r="E15" s="106" t="s">
        <v>117</v>
      </c>
      <c r="F15" s="101">
        <f t="shared" si="1"/>
        <v>33880.147276404306</v>
      </c>
      <c r="G15" s="101">
        <f t="shared" si="2"/>
        <v>31524.89756091432</v>
      </c>
      <c r="H15" s="102">
        <v>21699.05</v>
      </c>
      <c r="I15" s="110">
        <v>4204.37</v>
      </c>
      <c r="J15" s="110">
        <v>5621.4775609143217</v>
      </c>
      <c r="K15" s="110">
        <f t="shared" si="4"/>
        <v>2355.2497154899893</v>
      </c>
      <c r="L15" s="110">
        <v>110.83</v>
      </c>
      <c r="M15" s="111">
        <v>0</v>
      </c>
      <c r="N15" s="110">
        <v>0</v>
      </c>
      <c r="O15" s="110">
        <v>0</v>
      </c>
      <c r="P15" s="110"/>
      <c r="Q15" s="110">
        <v>1159.7297154899895</v>
      </c>
      <c r="R15" s="110">
        <v>1084.69</v>
      </c>
      <c r="S15" s="110"/>
      <c r="T15" s="110"/>
      <c r="U15" s="110"/>
      <c r="V15" s="110"/>
    </row>
    <row r="16" spans="1:22" s="82" customFormat="1" ht="20.25" customHeight="1">
      <c r="A16" s="94" t="s">
        <v>105</v>
      </c>
      <c r="B16" s="94" t="s">
        <v>114</v>
      </c>
      <c r="C16" s="95"/>
      <c r="D16" s="92" t="s">
        <v>94</v>
      </c>
      <c r="E16" s="96" t="s">
        <v>118</v>
      </c>
      <c r="F16" s="93">
        <f t="shared" si="1"/>
        <v>5654.88</v>
      </c>
      <c r="G16" s="93">
        <f t="shared" si="2"/>
        <v>5305.38</v>
      </c>
      <c r="H16" s="93">
        <f t="shared" ref="H16:R16" si="6">H17</f>
        <v>3642.22</v>
      </c>
      <c r="I16" s="93">
        <f t="shared" si="6"/>
        <v>706.96</v>
      </c>
      <c r="J16" s="93">
        <f t="shared" si="6"/>
        <v>956.2</v>
      </c>
      <c r="K16" s="110">
        <f t="shared" si="4"/>
        <v>349.5</v>
      </c>
      <c r="L16" s="93">
        <f t="shared" si="6"/>
        <v>82</v>
      </c>
      <c r="M16" s="93"/>
      <c r="N16" s="93"/>
      <c r="O16" s="93"/>
      <c r="P16" s="93">
        <f t="shared" si="6"/>
        <v>0</v>
      </c>
      <c r="Q16" s="93">
        <f t="shared" si="6"/>
        <v>85.5</v>
      </c>
      <c r="R16" s="93">
        <f t="shared" si="6"/>
        <v>182</v>
      </c>
      <c r="S16" s="114"/>
      <c r="T16" s="114"/>
      <c r="U16" s="114"/>
      <c r="V16" s="114"/>
    </row>
    <row r="17" spans="1:23" s="84" customFormat="1" ht="20.25" customHeight="1">
      <c r="A17" s="103" t="s">
        <v>105</v>
      </c>
      <c r="B17" s="103" t="s">
        <v>114</v>
      </c>
      <c r="C17" s="104" t="s">
        <v>109</v>
      </c>
      <c r="D17" s="105" t="s">
        <v>94</v>
      </c>
      <c r="E17" s="106" t="s">
        <v>119</v>
      </c>
      <c r="F17" s="101">
        <f t="shared" si="1"/>
        <v>5654.88</v>
      </c>
      <c r="G17" s="101">
        <f t="shared" si="2"/>
        <v>5305.38</v>
      </c>
      <c r="H17" s="102">
        <v>3642.22</v>
      </c>
      <c r="I17" s="110">
        <v>706.96</v>
      </c>
      <c r="J17" s="110">
        <v>956.2</v>
      </c>
      <c r="K17" s="110">
        <f t="shared" si="4"/>
        <v>349.5</v>
      </c>
      <c r="L17" s="110">
        <v>82</v>
      </c>
      <c r="M17" s="111"/>
      <c r="N17" s="110"/>
      <c r="O17" s="110"/>
      <c r="P17" s="110"/>
      <c r="Q17" s="110">
        <v>85.5</v>
      </c>
      <c r="R17" s="110">
        <v>182</v>
      </c>
      <c r="S17" s="110"/>
      <c r="T17" s="110"/>
      <c r="U17" s="110"/>
      <c r="V17" s="110"/>
    </row>
    <row r="18" spans="1:23" s="82" customFormat="1" ht="20.25" customHeight="1">
      <c r="A18" s="94" t="s">
        <v>105</v>
      </c>
      <c r="B18" s="94" t="s">
        <v>120</v>
      </c>
      <c r="C18" s="95"/>
      <c r="D18" s="92" t="s">
        <v>94</v>
      </c>
      <c r="E18" s="96" t="s">
        <v>121</v>
      </c>
      <c r="F18" s="93">
        <f t="shared" si="1"/>
        <v>969.52</v>
      </c>
      <c r="G18" s="93">
        <f t="shared" si="2"/>
        <v>879.45</v>
      </c>
      <c r="H18" s="93">
        <f t="shared" ref="H18:R18" si="7">H19</f>
        <v>602.09</v>
      </c>
      <c r="I18" s="93">
        <f t="shared" si="7"/>
        <v>116.33</v>
      </c>
      <c r="J18" s="93">
        <f t="shared" si="7"/>
        <v>161.03</v>
      </c>
      <c r="K18" s="110">
        <f t="shared" si="4"/>
        <v>90.07</v>
      </c>
      <c r="L18" s="93">
        <f t="shared" si="7"/>
        <v>12.05</v>
      </c>
      <c r="M18" s="93"/>
      <c r="N18" s="93"/>
      <c r="O18" s="93"/>
      <c r="P18" s="93">
        <f t="shared" si="7"/>
        <v>0</v>
      </c>
      <c r="Q18" s="93">
        <f t="shared" si="7"/>
        <v>45</v>
      </c>
      <c r="R18" s="93">
        <f t="shared" si="7"/>
        <v>33.020000000000003</v>
      </c>
      <c r="S18" s="114"/>
      <c r="T18" s="114"/>
      <c r="U18" s="114"/>
      <c r="V18" s="114"/>
    </row>
    <row r="19" spans="1:23" s="83" customFormat="1" ht="20.25" customHeight="1">
      <c r="A19" s="97" t="s">
        <v>105</v>
      </c>
      <c r="B19" s="97" t="s">
        <v>120</v>
      </c>
      <c r="C19" s="98" t="s">
        <v>107</v>
      </c>
      <c r="D19" s="99" t="s">
        <v>94</v>
      </c>
      <c r="E19" s="100" t="s">
        <v>122</v>
      </c>
      <c r="F19" s="101">
        <f t="shared" si="1"/>
        <v>969.52</v>
      </c>
      <c r="G19" s="101">
        <f t="shared" si="2"/>
        <v>879.45</v>
      </c>
      <c r="H19" s="102">
        <v>602.09</v>
      </c>
      <c r="I19" s="102">
        <v>116.33</v>
      </c>
      <c r="J19" s="102">
        <v>161.03</v>
      </c>
      <c r="K19" s="102">
        <f t="shared" si="4"/>
        <v>90.07</v>
      </c>
      <c r="L19" s="102">
        <v>12.05</v>
      </c>
      <c r="M19" s="109"/>
      <c r="N19" s="102"/>
      <c r="O19" s="102"/>
      <c r="P19" s="102"/>
      <c r="Q19" s="102">
        <v>45</v>
      </c>
      <c r="R19" s="102">
        <v>33.020000000000003</v>
      </c>
      <c r="S19" s="102"/>
      <c r="T19" s="102"/>
      <c r="U19" s="102"/>
      <c r="V19" s="102"/>
    </row>
    <row r="20" spans="1:23" ht="12.75" hidden="1" customHeight="1"/>
    <row r="21" spans="1:23" ht="12.75" hidden="1" customHeight="1">
      <c r="F21" s="107"/>
      <c r="G21" s="107"/>
      <c r="H21" s="107">
        <f>H10/$F$10</f>
        <v>0.61612426035502954</v>
      </c>
      <c r="I21" s="107">
        <f t="shared" ref="I21:R21" si="8">I10/$F$10</f>
        <v>0.11938173786171678</v>
      </c>
      <c r="J21" s="107">
        <f t="shared" si="8"/>
        <v>0.15961639782767284</v>
      </c>
      <c r="K21" s="107"/>
      <c r="L21" s="107">
        <f t="shared" si="8"/>
        <v>2.9383156358920321E-2</v>
      </c>
      <c r="M21" s="107">
        <f t="shared" si="8"/>
        <v>0</v>
      </c>
      <c r="N21" s="107">
        <f t="shared" si="8"/>
        <v>0</v>
      </c>
      <c r="O21" s="107">
        <f t="shared" si="8"/>
        <v>0</v>
      </c>
      <c r="P21" s="107">
        <f t="shared" si="8"/>
        <v>0</v>
      </c>
      <c r="Q21" s="107">
        <f t="shared" si="8"/>
        <v>3.2929399367755532E-2</v>
      </c>
      <c r="R21" s="107">
        <f t="shared" si="8"/>
        <v>4.2565048228904917E-2</v>
      </c>
      <c r="S21" s="107"/>
      <c r="T21" s="107"/>
      <c r="U21" s="107"/>
      <c r="V21" s="107"/>
      <c r="W21" s="115"/>
    </row>
    <row r="22" spans="1:23" ht="22.5" hidden="1" customHeight="1">
      <c r="C22" s="872">
        <v>96720</v>
      </c>
      <c r="D22" s="872"/>
      <c r="F22" s="107"/>
      <c r="G22" s="107"/>
      <c r="H22" s="107">
        <f>$C$22*H21</f>
        <v>59591.538461538454</v>
      </c>
      <c r="I22" s="107">
        <f t="shared" ref="I22:R22" si="9">$C$22*I21</f>
        <v>11546.601685985248</v>
      </c>
      <c r="J22" s="107">
        <f t="shared" si="9"/>
        <v>15438.097997892517</v>
      </c>
      <c r="K22" s="107">
        <f t="shared" si="9"/>
        <v>0</v>
      </c>
      <c r="L22" s="107">
        <f t="shared" si="9"/>
        <v>2841.9388830347734</v>
      </c>
      <c r="M22" s="107">
        <f t="shared" si="9"/>
        <v>0</v>
      </c>
      <c r="N22" s="107">
        <f t="shared" si="9"/>
        <v>0</v>
      </c>
      <c r="O22" s="107">
        <f t="shared" si="9"/>
        <v>0</v>
      </c>
      <c r="P22" s="107">
        <f t="shared" si="9"/>
        <v>0</v>
      </c>
      <c r="Q22" s="107">
        <f t="shared" si="9"/>
        <v>3184.9315068493152</v>
      </c>
      <c r="R22" s="107">
        <f t="shared" si="9"/>
        <v>4116.8914646996836</v>
      </c>
      <c r="S22" s="107"/>
      <c r="T22" s="107"/>
      <c r="U22" s="107"/>
      <c r="V22" s="107"/>
      <c r="W22" s="115"/>
    </row>
    <row r="23" spans="1:23" ht="12" hidden="1">
      <c r="B23" s="103" t="s">
        <v>107</v>
      </c>
      <c r="C23" s="104" t="s">
        <v>109</v>
      </c>
      <c r="D23" s="105" t="s">
        <v>94</v>
      </c>
      <c r="E23" s="106" t="s">
        <v>110</v>
      </c>
      <c r="F23" s="107">
        <f>F10/$F$8</f>
        <v>2.04086031617343E-2</v>
      </c>
      <c r="G23" s="107"/>
      <c r="H23" s="107">
        <f>H$22*F23</f>
        <v>1216.1800602587648</v>
      </c>
      <c r="I23" s="107">
        <f>I$22*F23</f>
        <v>235.65001167588514</v>
      </c>
      <c r="J23" s="107">
        <f>J$22*F23</f>
        <v>315.07001561095319</v>
      </c>
      <c r="K23" s="107"/>
      <c r="L23" s="107">
        <f>L$22*F23</f>
        <v>58.000002873759122</v>
      </c>
      <c r="M23" s="107"/>
      <c r="N23" s="107"/>
      <c r="O23" s="107"/>
      <c r="P23" s="107">
        <f>P$22*F23</f>
        <v>0</v>
      </c>
      <c r="Q23" s="107"/>
      <c r="R23" s="107">
        <f>R$22*F23</f>
        <v>84.020004162986922</v>
      </c>
      <c r="S23" s="107"/>
      <c r="T23" s="107"/>
      <c r="U23" s="107"/>
      <c r="V23" s="107"/>
      <c r="W23" s="115"/>
    </row>
    <row r="24" spans="1:23" ht="12" hidden="1">
      <c r="B24" s="94" t="s">
        <v>109</v>
      </c>
      <c r="C24" s="95"/>
      <c r="D24" s="92"/>
      <c r="E24" s="96" t="s">
        <v>111</v>
      </c>
      <c r="F24" s="107"/>
      <c r="G24" s="107"/>
      <c r="H24" s="107">
        <f t="shared" ref="H24:H32" si="10">H$22*F24</f>
        <v>0</v>
      </c>
      <c r="I24" s="107">
        <f t="shared" ref="I24:I32" si="11">I$22*F24</f>
        <v>0</v>
      </c>
      <c r="J24" s="107">
        <f t="shared" ref="J24:J32" si="12">J$22*F24</f>
        <v>0</v>
      </c>
      <c r="K24" s="107"/>
      <c r="L24" s="107">
        <f t="shared" ref="L24:L32" si="13">L$22*F24</f>
        <v>0</v>
      </c>
      <c r="M24" s="107"/>
      <c r="N24" s="107"/>
      <c r="O24" s="107"/>
      <c r="P24" s="107">
        <f t="shared" ref="P24:P32" si="14">P$22*F24</f>
        <v>0</v>
      </c>
      <c r="Q24" s="107"/>
      <c r="R24" s="107">
        <f t="shared" ref="R24:R32" si="15">R$22*F24</f>
        <v>0</v>
      </c>
      <c r="S24" s="107"/>
      <c r="T24" s="107"/>
      <c r="U24" s="107"/>
      <c r="V24" s="107"/>
      <c r="W24" s="115"/>
    </row>
    <row r="25" spans="1:23" ht="12" hidden="1">
      <c r="B25" s="103" t="s">
        <v>109</v>
      </c>
      <c r="C25" s="104" t="s">
        <v>107</v>
      </c>
      <c r="D25" s="105" t="s">
        <v>94</v>
      </c>
      <c r="E25" s="106" t="s">
        <v>112</v>
      </c>
      <c r="F25" s="107">
        <f t="shared" ref="F25:F32" si="16">F12/$F$8</f>
        <v>5.5338443602100301E-2</v>
      </c>
      <c r="G25" s="107"/>
      <c r="H25" s="107">
        <f t="shared" si="10"/>
        <v>3297.7029903162365</v>
      </c>
      <c r="I25" s="107">
        <f t="shared" si="11"/>
        <v>638.97096619581089</v>
      </c>
      <c r="J25" s="107">
        <f t="shared" si="12"/>
        <v>854.32031538007266</v>
      </c>
      <c r="K25" s="107"/>
      <c r="L25" s="107">
        <f t="shared" si="13"/>
        <v>157.26847459943573</v>
      </c>
      <c r="M25" s="107"/>
      <c r="N25" s="107"/>
      <c r="O25" s="107"/>
      <c r="P25" s="107">
        <f t="shared" si="14"/>
        <v>0</v>
      </c>
      <c r="Q25" s="107"/>
      <c r="R25" s="107">
        <f t="shared" si="15"/>
        <v>227.82236613525154</v>
      </c>
      <c r="S25" s="107"/>
      <c r="T25" s="107"/>
      <c r="U25" s="107"/>
      <c r="V25" s="107"/>
      <c r="W25" s="115"/>
    </row>
    <row r="26" spans="1:23" ht="12" hidden="1">
      <c r="B26" s="103" t="s">
        <v>109</v>
      </c>
      <c r="C26" s="104" t="s">
        <v>109</v>
      </c>
      <c r="D26" s="105" t="s">
        <v>94</v>
      </c>
      <c r="E26" s="106" t="s">
        <v>113</v>
      </c>
      <c r="F26" s="107">
        <f t="shared" si="16"/>
        <v>0.12002784386545394</v>
      </c>
      <c r="G26" s="107"/>
      <c r="H26" s="107">
        <f t="shared" si="10"/>
        <v>7152.6438741637312</v>
      </c>
      <c r="I26" s="107">
        <f t="shared" si="11"/>
        <v>1385.9137043420246</v>
      </c>
      <c r="J26" s="107">
        <f t="shared" si="12"/>
        <v>1853.00161607062</v>
      </c>
      <c r="K26" s="107"/>
      <c r="L26" s="107">
        <f t="shared" si="13"/>
        <v>341.11179652806032</v>
      </c>
      <c r="M26" s="107"/>
      <c r="N26" s="107"/>
      <c r="O26" s="107"/>
      <c r="P26" s="107">
        <f t="shared" si="14"/>
        <v>0</v>
      </c>
      <c r="Q26" s="107"/>
      <c r="R26" s="107">
        <f t="shared" si="15"/>
        <v>494.1416059359936</v>
      </c>
      <c r="S26" s="107"/>
      <c r="T26" s="107"/>
      <c r="U26" s="107"/>
      <c r="V26" s="107"/>
      <c r="W26" s="115"/>
    </row>
    <row r="27" spans="1:23" ht="12" hidden="1">
      <c r="B27" s="103" t="s">
        <v>109</v>
      </c>
      <c r="C27" s="104" t="s">
        <v>114</v>
      </c>
      <c r="D27" s="105" t="s">
        <v>94</v>
      </c>
      <c r="E27" s="106" t="s">
        <v>115</v>
      </c>
      <c r="F27" s="107">
        <f t="shared" si="16"/>
        <v>0.38544358245480731</v>
      </c>
      <c r="G27" s="107"/>
      <c r="H27" s="107">
        <f t="shared" si="10"/>
        <v>22969.176068608816</v>
      </c>
      <c r="I27" s="107">
        <f t="shared" si="11"/>
        <v>4450.5635190248722</v>
      </c>
      <c r="J27" s="107">
        <f t="shared" si="12"/>
        <v>5950.5157985960805</v>
      </c>
      <c r="K27" s="107"/>
      <c r="L27" s="107">
        <f t="shared" si="13"/>
        <v>1095.4071041945367</v>
      </c>
      <c r="M27" s="107"/>
      <c r="N27" s="107"/>
      <c r="O27" s="107"/>
      <c r="P27" s="107">
        <f t="shared" si="14"/>
        <v>0</v>
      </c>
      <c r="Q27" s="107"/>
      <c r="R27" s="107">
        <f t="shared" si="15"/>
        <v>1586.8293947314648</v>
      </c>
      <c r="S27" s="107"/>
      <c r="T27" s="107"/>
      <c r="U27" s="107"/>
      <c r="V27" s="107"/>
      <c r="W27" s="115"/>
    </row>
    <row r="28" spans="1:23" ht="12" hidden="1">
      <c r="B28" s="103" t="s">
        <v>109</v>
      </c>
      <c r="C28" s="104" t="s">
        <v>116</v>
      </c>
      <c r="D28" s="105" t="s">
        <v>94</v>
      </c>
      <c r="E28" s="106" t="s">
        <v>117</v>
      </c>
      <c r="F28" s="107">
        <f t="shared" si="16"/>
        <v>0.35029103551574975</v>
      </c>
      <c r="G28" s="107"/>
      <c r="H28" s="107">
        <f t="shared" si="10"/>
        <v>20874.381715668933</v>
      </c>
      <c r="I28" s="107">
        <f t="shared" si="11"/>
        <v>4044.6710612716743</v>
      </c>
      <c r="J28" s="107">
        <f t="shared" si="12"/>
        <v>5407.8273340753931</v>
      </c>
      <c r="K28" s="107"/>
      <c r="L28" s="107">
        <f t="shared" si="13"/>
        <v>995.50571421072402</v>
      </c>
      <c r="M28" s="107"/>
      <c r="N28" s="107"/>
      <c r="O28" s="107"/>
      <c r="P28" s="107">
        <f t="shared" si="14"/>
        <v>0</v>
      </c>
      <c r="Q28" s="107"/>
      <c r="R28" s="107">
        <f t="shared" si="15"/>
        <v>1442.1101742756039</v>
      </c>
      <c r="S28" s="107"/>
      <c r="T28" s="107"/>
      <c r="U28" s="107"/>
      <c r="V28" s="107"/>
      <c r="W28" s="115"/>
    </row>
    <row r="29" spans="1:23" ht="12" hidden="1">
      <c r="B29" s="94" t="s">
        <v>114</v>
      </c>
      <c r="C29" s="95"/>
      <c r="D29" s="92" t="s">
        <v>94</v>
      </c>
      <c r="E29" s="96" t="s">
        <v>118</v>
      </c>
      <c r="F29" s="107"/>
      <c r="G29" s="107"/>
      <c r="H29" s="107">
        <f t="shared" si="10"/>
        <v>0</v>
      </c>
      <c r="I29" s="107">
        <f t="shared" si="11"/>
        <v>0</v>
      </c>
      <c r="J29" s="107">
        <f t="shared" si="12"/>
        <v>0</v>
      </c>
      <c r="K29" s="107"/>
      <c r="L29" s="107">
        <f t="shared" si="13"/>
        <v>0</v>
      </c>
      <c r="M29" s="107"/>
      <c r="N29" s="107"/>
      <c r="O29" s="107"/>
      <c r="P29" s="107">
        <f t="shared" si="14"/>
        <v>0</v>
      </c>
      <c r="Q29" s="107"/>
      <c r="R29" s="107">
        <f t="shared" si="15"/>
        <v>0</v>
      </c>
      <c r="S29" s="107"/>
      <c r="T29" s="107"/>
      <c r="U29" s="107"/>
      <c r="V29" s="107"/>
      <c r="W29" s="115"/>
    </row>
    <row r="30" spans="1:23" ht="12" hidden="1">
      <c r="B30" s="103" t="s">
        <v>114</v>
      </c>
      <c r="C30" s="104" t="s">
        <v>109</v>
      </c>
      <c r="D30" s="105" t="s">
        <v>94</v>
      </c>
      <c r="E30" s="106" t="s">
        <v>119</v>
      </c>
      <c r="F30" s="107">
        <f t="shared" si="16"/>
        <v>5.8466504137567918E-2</v>
      </c>
      <c r="G30" s="107"/>
      <c r="H30" s="107">
        <f t="shared" si="10"/>
        <v>3484.1089300255758</v>
      </c>
      <c r="I30" s="107">
        <f t="shared" si="11"/>
        <v>675.0894352485052</v>
      </c>
      <c r="J30" s="107">
        <f t="shared" si="12"/>
        <v>902.61162046996185</v>
      </c>
      <c r="K30" s="107"/>
      <c r="L30" s="107">
        <f t="shared" si="13"/>
        <v>166.15823146366773</v>
      </c>
      <c r="M30" s="107"/>
      <c r="N30" s="107"/>
      <c r="O30" s="107"/>
      <c r="P30" s="107">
        <f t="shared" si="14"/>
        <v>0</v>
      </c>
      <c r="Q30" s="107"/>
      <c r="R30" s="107">
        <f t="shared" si="15"/>
        <v>240.7002518547821</v>
      </c>
      <c r="S30" s="107"/>
      <c r="T30" s="107"/>
      <c r="U30" s="107"/>
      <c r="V30" s="107"/>
      <c r="W30" s="115"/>
    </row>
    <row r="31" spans="1:23" ht="12" hidden="1">
      <c r="B31" s="94" t="s">
        <v>120</v>
      </c>
      <c r="C31" s="95"/>
      <c r="D31" s="92" t="s">
        <v>94</v>
      </c>
      <c r="E31" s="96" t="s">
        <v>121</v>
      </c>
      <c r="F31" s="107"/>
      <c r="G31" s="107"/>
      <c r="H31" s="107">
        <f t="shared" si="10"/>
        <v>0</v>
      </c>
      <c r="I31" s="107">
        <f t="shared" si="11"/>
        <v>0</v>
      </c>
      <c r="J31" s="107">
        <f t="shared" si="12"/>
        <v>0</v>
      </c>
      <c r="K31" s="107"/>
      <c r="L31" s="107">
        <f t="shared" si="13"/>
        <v>0</v>
      </c>
      <c r="M31" s="107"/>
      <c r="N31" s="107"/>
      <c r="O31" s="107"/>
      <c r="P31" s="107">
        <f t="shared" si="14"/>
        <v>0</v>
      </c>
      <c r="Q31" s="107"/>
      <c r="R31" s="107">
        <f t="shared" si="15"/>
        <v>0</v>
      </c>
      <c r="S31" s="107"/>
      <c r="T31" s="107"/>
      <c r="U31" s="107"/>
      <c r="V31" s="107"/>
      <c r="W31" s="115"/>
    </row>
    <row r="32" spans="1:23" ht="12" hidden="1">
      <c r="B32" s="103" t="s">
        <v>120</v>
      </c>
      <c r="C32" s="104" t="s">
        <v>107</v>
      </c>
      <c r="D32" s="105" t="s">
        <v>94</v>
      </c>
      <c r="E32" s="106" t="s">
        <v>122</v>
      </c>
      <c r="F32" s="107">
        <f t="shared" si="16"/>
        <v>1.0023987262586447E-2</v>
      </c>
      <c r="G32" s="107"/>
      <c r="H32" s="107">
        <f t="shared" si="10"/>
        <v>597.34482249639188</v>
      </c>
      <c r="I32" s="107">
        <f t="shared" si="11"/>
        <v>115.74298822647532</v>
      </c>
      <c r="J32" s="107">
        <f t="shared" si="12"/>
        <v>154.75129768943592</v>
      </c>
      <c r="K32" s="107"/>
      <c r="L32" s="107">
        <f t="shared" si="13"/>
        <v>28.487559164589722</v>
      </c>
      <c r="M32" s="107"/>
      <c r="N32" s="107"/>
      <c r="O32" s="107"/>
      <c r="P32" s="107">
        <f t="shared" si="14"/>
        <v>0</v>
      </c>
      <c r="Q32" s="107"/>
      <c r="R32" s="107">
        <f t="shared" si="15"/>
        <v>41.267667603600493</v>
      </c>
      <c r="S32" s="107"/>
      <c r="T32" s="107"/>
      <c r="U32" s="107"/>
      <c r="V32" s="107"/>
      <c r="W32" s="115"/>
    </row>
    <row r="33" spans="6:18" ht="11.25" hidden="1"/>
    <row r="34" spans="6:18" ht="11.25" hidden="1"/>
    <row r="35" spans="6:18" ht="12.75" hidden="1" customHeight="1">
      <c r="H35" s="107">
        <v>1075.57503425199</v>
      </c>
      <c r="I35" s="107">
        <v>269.78590092418301</v>
      </c>
      <c r="J35" s="107">
        <v>465.19584155329198</v>
      </c>
      <c r="K35" s="107"/>
      <c r="L35" s="107">
        <v>89.850015732171101</v>
      </c>
      <c r="M35" s="107"/>
      <c r="N35" s="107"/>
      <c r="O35" s="107"/>
      <c r="P35" s="107">
        <v>389.55857654068097</v>
      </c>
      <c r="Q35" s="107"/>
      <c r="R35" s="107">
        <v>584.50706422434996</v>
      </c>
    </row>
    <row r="36" spans="6:18" ht="12.75" hidden="1" customHeight="1">
      <c r="H36" s="107">
        <v>0</v>
      </c>
      <c r="I36" s="107">
        <v>0</v>
      </c>
      <c r="J36" s="107">
        <v>0</v>
      </c>
      <c r="K36" s="107"/>
      <c r="L36" s="107">
        <v>0</v>
      </c>
      <c r="M36" s="107"/>
      <c r="N36" s="107"/>
      <c r="O36" s="107"/>
      <c r="P36" s="107">
        <v>0</v>
      </c>
      <c r="Q36" s="107"/>
      <c r="R36" s="107">
        <v>0</v>
      </c>
    </row>
    <row r="37" spans="6:18" ht="12.75" hidden="1" customHeight="1">
      <c r="H37" s="107">
        <v>2258.4531755052899</v>
      </c>
      <c r="I37" s="107">
        <v>566.48658182412396</v>
      </c>
      <c r="J37" s="107">
        <v>976.80123852869303</v>
      </c>
      <c r="K37" s="107"/>
      <c r="L37" s="107">
        <v>188.663781593484</v>
      </c>
      <c r="M37" s="107"/>
      <c r="N37" s="107"/>
      <c r="O37" s="107"/>
      <c r="P37" s="107">
        <v>817.98087182776396</v>
      </c>
      <c r="Q37" s="107"/>
      <c r="R37" s="107">
        <v>1227.3265864903699</v>
      </c>
    </row>
    <row r="38" spans="6:18" ht="12.75" hidden="1" customHeight="1">
      <c r="H38" s="107">
        <v>12702.715625185599</v>
      </c>
      <c r="I38" s="107">
        <v>3186.2152522977699</v>
      </c>
      <c r="J38" s="107">
        <v>5494.0383488725702</v>
      </c>
      <c r="K38" s="107"/>
      <c r="L38" s="107">
        <v>1061.1432605052701</v>
      </c>
      <c r="M38" s="107"/>
      <c r="N38" s="107"/>
      <c r="O38" s="107"/>
      <c r="P38" s="107">
        <v>4600.7499798373201</v>
      </c>
      <c r="Q38" s="107"/>
      <c r="R38" s="107">
        <v>6903.1232422734802</v>
      </c>
    </row>
    <row r="39" spans="6:18" ht="12.75" hidden="1" customHeight="1">
      <c r="H39" s="107">
        <v>8197.2628688254699</v>
      </c>
      <c r="I39" s="107">
        <v>2056.1149875670199</v>
      </c>
      <c r="J39" s="107">
        <v>3545.3896541479198</v>
      </c>
      <c r="K39" s="107"/>
      <c r="L39" s="107">
        <v>684.772493103584</v>
      </c>
      <c r="M39" s="107"/>
      <c r="N39" s="107"/>
      <c r="O39" s="107"/>
      <c r="P39" s="107">
        <v>2968.9365716174502</v>
      </c>
      <c r="Q39" s="107"/>
      <c r="R39" s="107">
        <v>4454.6943742187004</v>
      </c>
    </row>
    <row r="40" spans="6:18" ht="12.75" hidden="1" customHeight="1">
      <c r="H40" s="107">
        <v>6385.6418555413802</v>
      </c>
      <c r="I40" s="107">
        <v>1601.7070739973899</v>
      </c>
      <c r="J40" s="107">
        <v>2761.84733026309</v>
      </c>
      <c r="K40" s="107"/>
      <c r="L40" s="107">
        <v>533.43560691645905</v>
      </c>
      <c r="M40" s="107"/>
      <c r="N40" s="107"/>
      <c r="O40" s="107"/>
      <c r="P40" s="107">
        <v>2312.7922016833299</v>
      </c>
      <c r="Q40" s="107"/>
      <c r="R40" s="107">
        <v>3470.1928320290099</v>
      </c>
    </row>
    <row r="41" spans="6:18" ht="12.75" hidden="1" customHeight="1">
      <c r="H41" s="107">
        <v>0</v>
      </c>
      <c r="I41" s="107">
        <v>0</v>
      </c>
      <c r="J41" s="107">
        <v>0</v>
      </c>
      <c r="K41" s="107"/>
      <c r="L41" s="107">
        <v>0</v>
      </c>
      <c r="M41" s="107"/>
      <c r="N41" s="107"/>
      <c r="O41" s="107"/>
      <c r="P41" s="107">
        <v>0</v>
      </c>
      <c r="Q41" s="107"/>
      <c r="R41" s="107">
        <v>0</v>
      </c>
    </row>
    <row r="42" spans="6:18" ht="12.75" hidden="1" customHeight="1">
      <c r="H42" s="107">
        <v>2024.6425255812901</v>
      </c>
      <c r="I42" s="107">
        <v>507.83998365416699</v>
      </c>
      <c r="J42" s="107">
        <v>875.67603703946497</v>
      </c>
      <c r="K42" s="107"/>
      <c r="L42" s="107">
        <v>169.132005655016</v>
      </c>
      <c r="M42" s="107"/>
      <c r="N42" s="107"/>
      <c r="O42" s="107"/>
      <c r="P42" s="107">
        <v>733.29785012878301</v>
      </c>
      <c r="Q42" s="107"/>
      <c r="R42" s="107">
        <v>1100.26527303537</v>
      </c>
    </row>
    <row r="43" spans="6:18" ht="12.75" hidden="1" customHeight="1">
      <c r="H43" s="107">
        <v>0</v>
      </c>
      <c r="I43" s="107">
        <v>0</v>
      </c>
      <c r="J43" s="107">
        <v>0</v>
      </c>
      <c r="K43" s="107"/>
      <c r="L43" s="107">
        <v>0</v>
      </c>
      <c r="M43" s="107"/>
      <c r="N43" s="107"/>
      <c r="O43" s="107"/>
      <c r="P43" s="107">
        <v>0</v>
      </c>
      <c r="Q43" s="107"/>
      <c r="R43" s="107">
        <v>0</v>
      </c>
    </row>
    <row r="44" spans="6:18" ht="12.75" hidden="1" customHeight="1">
      <c r="H44" s="107">
        <v>562.46550506373603</v>
      </c>
      <c r="I44" s="107">
        <v>141.08291675617599</v>
      </c>
      <c r="J44" s="107">
        <v>243.271371722374</v>
      </c>
      <c r="K44" s="107"/>
      <c r="L44" s="107">
        <v>46.986526155217497</v>
      </c>
      <c r="M44" s="107"/>
      <c r="N44" s="107"/>
      <c r="O44" s="107"/>
      <c r="P44" s="107">
        <v>203.71731820481199</v>
      </c>
      <c r="Q44" s="107"/>
      <c r="R44" s="107">
        <v>305.66445912433198</v>
      </c>
    </row>
    <row r="45" spans="6:18" ht="12.75" hidden="1" customHeight="1"/>
    <row r="46" spans="6:18" ht="12.75" hidden="1" customHeight="1"/>
    <row r="47" spans="6:18" ht="12.75" hidden="1" customHeight="1"/>
    <row r="48" spans="6:18" ht="12.75" hidden="1" customHeight="1">
      <c r="F48" s="85">
        <v>88046.68</v>
      </c>
    </row>
    <row r="49" spans="2:36" ht="12.75" hidden="1" customHeight="1"/>
    <row r="50" spans="2:36" ht="12.75" hidden="1" customHeight="1">
      <c r="B50" s="103" t="s">
        <v>107</v>
      </c>
      <c r="C50" s="104" t="s">
        <v>109</v>
      </c>
      <c r="D50" s="105" t="s">
        <v>94</v>
      </c>
      <c r="E50" s="106" t="s">
        <v>110</v>
      </c>
      <c r="F50" s="107">
        <f>F37/$F$8</f>
        <v>0</v>
      </c>
    </row>
    <row r="51" spans="2:36" ht="12.75" hidden="1" customHeight="1">
      <c r="B51" s="94" t="s">
        <v>109</v>
      </c>
      <c r="C51" s="95"/>
      <c r="D51" s="92"/>
      <c r="E51" s="96" t="s">
        <v>111</v>
      </c>
      <c r="F51" s="107"/>
    </row>
    <row r="52" spans="2:36" ht="12.75" hidden="1" customHeight="1">
      <c r="B52" s="103" t="s">
        <v>109</v>
      </c>
      <c r="C52" s="104" t="s">
        <v>107</v>
      </c>
      <c r="D52" s="105" t="s">
        <v>94</v>
      </c>
      <c r="E52" s="106" t="s">
        <v>112</v>
      </c>
      <c r="F52" s="107">
        <v>0.05</v>
      </c>
      <c r="H52" s="107">
        <f>$F$48*$F$52*H21</f>
        <v>2712.3847795857987</v>
      </c>
      <c r="I52" s="107">
        <f t="shared" ref="I52:R52" si="17">$F$48*$F$52*I21</f>
        <v>525.55828356772304</v>
      </c>
      <c r="J52" s="107">
        <f t="shared" si="17"/>
        <v>702.68469511429021</v>
      </c>
      <c r="K52" s="107">
        <f t="shared" si="17"/>
        <v>0</v>
      </c>
      <c r="L52" s="107">
        <f t="shared" si="17"/>
        <v>129.35446826619113</v>
      </c>
      <c r="M52" s="107">
        <f t="shared" si="17"/>
        <v>0</v>
      </c>
      <c r="N52" s="107">
        <f t="shared" si="17"/>
        <v>0</v>
      </c>
      <c r="O52" s="107">
        <f t="shared" si="17"/>
        <v>0</v>
      </c>
      <c r="P52" s="107">
        <f t="shared" si="17"/>
        <v>0</v>
      </c>
      <c r="Q52" s="107">
        <f t="shared" si="17"/>
        <v>144.96621443624869</v>
      </c>
      <c r="R52" s="107">
        <f t="shared" si="17"/>
        <v>187.3855590297479</v>
      </c>
    </row>
    <row r="53" spans="2:36" ht="12.75" hidden="1" customHeight="1">
      <c r="B53" s="103" t="s">
        <v>109</v>
      </c>
      <c r="C53" s="104" t="s">
        <v>109</v>
      </c>
      <c r="D53" s="105" t="s">
        <v>94</v>
      </c>
      <c r="E53" s="106" t="s">
        <v>113</v>
      </c>
      <c r="F53" s="107">
        <v>0.1</v>
      </c>
      <c r="H53" s="107">
        <f>$F$48*$F$53*H21</f>
        <v>5424.7695591715974</v>
      </c>
      <c r="I53" s="107">
        <f t="shared" ref="I53:R53" si="18">$F$48*$F$53*I21</f>
        <v>1051.1165671354461</v>
      </c>
      <c r="J53" s="107">
        <f t="shared" si="18"/>
        <v>1405.3693902285804</v>
      </c>
      <c r="K53" s="107">
        <f t="shared" si="18"/>
        <v>0</v>
      </c>
      <c r="L53" s="107">
        <f t="shared" si="18"/>
        <v>258.70893653238227</v>
      </c>
      <c r="M53" s="107">
        <f t="shared" si="18"/>
        <v>0</v>
      </c>
      <c r="N53" s="107">
        <f t="shared" si="18"/>
        <v>0</v>
      </c>
      <c r="O53" s="107">
        <f t="shared" si="18"/>
        <v>0</v>
      </c>
      <c r="P53" s="107">
        <f t="shared" si="18"/>
        <v>0</v>
      </c>
      <c r="Q53" s="107">
        <f t="shared" si="18"/>
        <v>289.93242887249738</v>
      </c>
      <c r="R53" s="107">
        <f t="shared" si="18"/>
        <v>374.77111805949579</v>
      </c>
    </row>
    <row r="54" spans="2:36" ht="12.75" hidden="1" customHeight="1">
      <c r="B54" s="103" t="s">
        <v>109</v>
      </c>
      <c r="C54" s="104" t="s">
        <v>114</v>
      </c>
      <c r="D54" s="105" t="s">
        <v>94</v>
      </c>
      <c r="E54" s="106" t="s">
        <v>115</v>
      </c>
      <c r="F54" s="107">
        <v>0.45</v>
      </c>
      <c r="H54" s="107">
        <f>$F$48*$F$54*H21</f>
        <v>24411.463016272188</v>
      </c>
      <c r="I54" s="107">
        <f t="shared" ref="I54:V54" si="19">$F$48*$F$54*I21</f>
        <v>4730.0245521095076</v>
      </c>
      <c r="J54" s="107">
        <f t="shared" si="19"/>
        <v>6324.1622560286123</v>
      </c>
      <c r="K54" s="107">
        <f t="shared" si="19"/>
        <v>0</v>
      </c>
      <c r="L54" s="107">
        <f t="shared" si="19"/>
        <v>1164.1902143957202</v>
      </c>
      <c r="M54" s="107">
        <f t="shared" si="19"/>
        <v>0</v>
      </c>
      <c r="N54" s="107">
        <f t="shared" si="19"/>
        <v>0</v>
      </c>
      <c r="O54" s="107">
        <f t="shared" si="19"/>
        <v>0</v>
      </c>
      <c r="P54" s="107">
        <f t="shared" si="19"/>
        <v>0</v>
      </c>
      <c r="Q54" s="107">
        <f t="shared" si="19"/>
        <v>1304.6959299262383</v>
      </c>
      <c r="R54" s="107">
        <f t="shared" si="19"/>
        <v>1686.4700312677312</v>
      </c>
      <c r="S54" s="85">
        <f t="shared" si="19"/>
        <v>0</v>
      </c>
      <c r="T54" s="85">
        <f t="shared" si="19"/>
        <v>0</v>
      </c>
      <c r="U54" s="85">
        <f t="shared" si="19"/>
        <v>0</v>
      </c>
      <c r="V54" s="85">
        <f t="shared" si="19"/>
        <v>0</v>
      </c>
    </row>
    <row r="55" spans="2:36" ht="12.75" hidden="1" customHeight="1">
      <c r="B55" s="103" t="s">
        <v>109</v>
      </c>
      <c r="C55" s="104" t="s">
        <v>116</v>
      </c>
      <c r="D55" s="105" t="s">
        <v>94</v>
      </c>
      <c r="E55" s="106" t="s">
        <v>117</v>
      </c>
      <c r="F55" s="107">
        <v>0.4</v>
      </c>
      <c r="H55" s="107">
        <f>$F$48*$F$55*H21</f>
        <v>21699.07823668639</v>
      </c>
      <c r="I55" s="107">
        <f t="shared" ref="I55:R55" si="20">$F$48*$F$55*I21</f>
        <v>4204.4662685417843</v>
      </c>
      <c r="J55" s="107">
        <f t="shared" si="20"/>
        <v>5621.4775609143217</v>
      </c>
      <c r="K55" s="107">
        <f t="shared" si="20"/>
        <v>0</v>
      </c>
      <c r="L55" s="107">
        <f t="shared" si="20"/>
        <v>1034.8357461295291</v>
      </c>
      <c r="M55" s="107">
        <f t="shared" si="20"/>
        <v>0</v>
      </c>
      <c r="N55" s="107">
        <f t="shared" si="20"/>
        <v>0</v>
      </c>
      <c r="O55" s="107">
        <f t="shared" si="20"/>
        <v>0</v>
      </c>
      <c r="P55" s="107">
        <f t="shared" si="20"/>
        <v>0</v>
      </c>
      <c r="Q55" s="107">
        <f t="shared" si="20"/>
        <v>1159.7297154899895</v>
      </c>
      <c r="R55" s="107">
        <f t="shared" si="20"/>
        <v>1499.0844722379832</v>
      </c>
    </row>
    <row r="56" spans="2:36" ht="12.75" hidden="1" customHeight="1">
      <c r="B56" s="94" t="s">
        <v>114</v>
      </c>
      <c r="C56" s="95"/>
      <c r="D56" s="92" t="s">
        <v>94</v>
      </c>
      <c r="E56" s="96" t="s">
        <v>118</v>
      </c>
      <c r="F56" s="107"/>
    </row>
    <row r="57" spans="2:36" ht="12.75" hidden="1" customHeight="1">
      <c r="B57" s="103" t="s">
        <v>114</v>
      </c>
      <c r="C57" s="104" t="s">
        <v>109</v>
      </c>
      <c r="D57" s="105" t="s">
        <v>94</v>
      </c>
      <c r="E57" s="106" t="s">
        <v>119</v>
      </c>
      <c r="F57" s="107">
        <f t="shared" ref="F57:F59" si="21">F44/$F$8</f>
        <v>0</v>
      </c>
    </row>
    <row r="58" spans="2:36" ht="12.75" hidden="1" customHeight="1">
      <c r="B58" s="94" t="s">
        <v>120</v>
      </c>
      <c r="C58" s="95"/>
      <c r="D58" s="92" t="s">
        <v>94</v>
      </c>
      <c r="E58" s="96" t="s">
        <v>121</v>
      </c>
      <c r="F58" s="107"/>
      <c r="H58" s="85">
        <v>2712.3847795857987</v>
      </c>
      <c r="I58" s="85">
        <v>525.55828356772304</v>
      </c>
      <c r="J58" s="85">
        <v>702.68469511429021</v>
      </c>
      <c r="K58" s="85">
        <v>0</v>
      </c>
      <c r="L58" s="85">
        <v>129.35446826619113</v>
      </c>
      <c r="M58" s="85">
        <v>0</v>
      </c>
      <c r="N58" s="85">
        <v>0</v>
      </c>
      <c r="O58" s="85">
        <v>0</v>
      </c>
      <c r="P58" s="85">
        <v>144.96621443624869</v>
      </c>
      <c r="Q58" s="85">
        <v>0</v>
      </c>
      <c r="R58" s="85">
        <v>187.3855590297479</v>
      </c>
      <c r="Z58" s="86">
        <f>ROUND(H58,2)</f>
        <v>2712.38</v>
      </c>
      <c r="AA58" s="86">
        <f t="shared" ref="AA58:AJ58" si="22">ROUND(I58,2)</f>
        <v>525.55999999999995</v>
      </c>
      <c r="AB58" s="86">
        <f t="shared" si="22"/>
        <v>702.68</v>
      </c>
      <c r="AC58" s="86">
        <f t="shared" si="22"/>
        <v>0</v>
      </c>
      <c r="AD58" s="86">
        <f t="shared" si="22"/>
        <v>129.35</v>
      </c>
      <c r="AE58" s="86">
        <f t="shared" si="22"/>
        <v>0</v>
      </c>
      <c r="AF58" s="86">
        <f t="shared" si="22"/>
        <v>0</v>
      </c>
      <c r="AG58" s="86">
        <f t="shared" si="22"/>
        <v>0</v>
      </c>
      <c r="AH58" s="86">
        <f t="shared" si="22"/>
        <v>144.97</v>
      </c>
      <c r="AI58" s="86">
        <f t="shared" si="22"/>
        <v>0</v>
      </c>
      <c r="AJ58" s="86">
        <f t="shared" si="22"/>
        <v>187.39</v>
      </c>
    </row>
    <row r="59" spans="2:36" ht="12.75" hidden="1" customHeight="1">
      <c r="B59" s="103" t="s">
        <v>120</v>
      </c>
      <c r="C59" s="104" t="s">
        <v>107</v>
      </c>
      <c r="D59" s="105" t="s">
        <v>94</v>
      </c>
      <c r="E59" s="106" t="s">
        <v>122</v>
      </c>
      <c r="F59" s="107">
        <f t="shared" si="21"/>
        <v>0</v>
      </c>
      <c r="H59" s="85">
        <v>5424.7695591715974</v>
      </c>
      <c r="I59" s="85">
        <v>1051.1165671354461</v>
      </c>
      <c r="J59" s="85">
        <v>1405.3693902285804</v>
      </c>
      <c r="K59" s="85">
        <v>0</v>
      </c>
      <c r="L59" s="85">
        <v>258.70893653238227</v>
      </c>
      <c r="M59" s="85">
        <v>0</v>
      </c>
      <c r="N59" s="85">
        <v>0</v>
      </c>
      <c r="O59" s="85">
        <v>0</v>
      </c>
      <c r="P59" s="85">
        <v>289.93242887249738</v>
      </c>
      <c r="Q59" s="85">
        <v>0</v>
      </c>
      <c r="R59" s="85">
        <v>374.77111805949579</v>
      </c>
      <c r="Z59" s="86">
        <f t="shared" ref="Z59:Z61" si="23">ROUND(H59,2)</f>
        <v>5424.77</v>
      </c>
      <c r="AA59" s="86">
        <f t="shared" ref="AA59:AA61" si="24">ROUND(I59,2)</f>
        <v>1051.1199999999999</v>
      </c>
      <c r="AB59" s="86">
        <f t="shared" ref="AB59:AB61" si="25">ROUND(J59,2)</f>
        <v>1405.37</v>
      </c>
      <c r="AC59" s="86">
        <f t="shared" ref="AC59:AC61" si="26">ROUND(K59,2)</f>
        <v>0</v>
      </c>
      <c r="AD59" s="86">
        <f t="shared" ref="AD59:AD61" si="27">ROUND(L59,2)</f>
        <v>258.70999999999998</v>
      </c>
      <c r="AE59" s="86">
        <f t="shared" ref="AE59:AE61" si="28">ROUND(M59,2)</f>
        <v>0</v>
      </c>
      <c r="AF59" s="86">
        <f t="shared" ref="AF59:AF61" si="29">ROUND(N59,2)</f>
        <v>0</v>
      </c>
      <c r="AG59" s="86">
        <f t="shared" ref="AG59:AG61" si="30">ROUND(O59,2)</f>
        <v>0</v>
      </c>
      <c r="AH59" s="86">
        <f t="shared" ref="AH59:AH61" si="31">ROUND(P59,2)</f>
        <v>289.93</v>
      </c>
      <c r="AI59" s="86">
        <f t="shared" ref="AI59:AI61" si="32">ROUND(Q59,2)</f>
        <v>0</v>
      </c>
      <c r="AJ59" s="86">
        <f t="shared" ref="AJ59:AJ61" si="33">ROUND(R59,2)</f>
        <v>374.77</v>
      </c>
    </row>
    <row r="60" spans="2:36" ht="12.75" hidden="1" customHeight="1">
      <c r="H60" s="85">
        <v>24411.463016272188</v>
      </c>
      <c r="I60" s="85">
        <v>4730.0245521095076</v>
      </c>
      <c r="J60" s="85">
        <v>6324.1622560286123</v>
      </c>
      <c r="K60" s="85">
        <v>0</v>
      </c>
      <c r="L60" s="85">
        <v>1164.1902143957202</v>
      </c>
      <c r="M60" s="85">
        <v>0</v>
      </c>
      <c r="N60" s="85">
        <v>0</v>
      </c>
      <c r="O60" s="85">
        <v>0</v>
      </c>
      <c r="P60" s="85">
        <v>1304.6959299262383</v>
      </c>
      <c r="Q60" s="85">
        <v>0</v>
      </c>
      <c r="R60" s="85">
        <v>1686.4700312677312</v>
      </c>
      <c r="Z60" s="86">
        <f t="shared" si="23"/>
        <v>24411.46</v>
      </c>
      <c r="AA60" s="86">
        <f t="shared" si="24"/>
        <v>4730.0200000000004</v>
      </c>
      <c r="AB60" s="86">
        <f t="shared" si="25"/>
        <v>6324.16</v>
      </c>
      <c r="AC60" s="86">
        <f t="shared" si="26"/>
        <v>0</v>
      </c>
      <c r="AD60" s="86">
        <f t="shared" si="27"/>
        <v>1164.19</v>
      </c>
      <c r="AE60" s="86">
        <f t="shared" si="28"/>
        <v>0</v>
      </c>
      <c r="AF60" s="86">
        <f t="shared" si="29"/>
        <v>0</v>
      </c>
      <c r="AG60" s="86">
        <f t="shared" si="30"/>
        <v>0</v>
      </c>
      <c r="AH60" s="86">
        <f t="shared" si="31"/>
        <v>1304.7</v>
      </c>
      <c r="AI60" s="86">
        <f t="shared" si="32"/>
        <v>0</v>
      </c>
      <c r="AJ60" s="86">
        <f t="shared" si="33"/>
        <v>1686.47</v>
      </c>
    </row>
    <row r="61" spans="2:36" ht="12.75" hidden="1" customHeight="1">
      <c r="H61" s="85">
        <v>21699.07823668639</v>
      </c>
      <c r="I61" s="85">
        <v>4204.4662685417843</v>
      </c>
      <c r="J61" s="85">
        <v>5621.4775609143217</v>
      </c>
      <c r="K61" s="85">
        <v>0</v>
      </c>
      <c r="L61" s="85">
        <v>1034.8357461295291</v>
      </c>
      <c r="M61" s="85">
        <v>0</v>
      </c>
      <c r="N61" s="85">
        <v>0</v>
      </c>
      <c r="O61" s="85">
        <v>0</v>
      </c>
      <c r="P61" s="85">
        <v>1159.7297154899895</v>
      </c>
      <c r="Q61" s="85">
        <v>0</v>
      </c>
      <c r="R61" s="85">
        <v>1499.0844722379832</v>
      </c>
      <c r="Z61" s="86">
        <f t="shared" si="23"/>
        <v>21699.08</v>
      </c>
      <c r="AA61" s="86">
        <f t="shared" si="24"/>
        <v>4204.47</v>
      </c>
      <c r="AB61" s="86">
        <f t="shared" si="25"/>
        <v>5621.48</v>
      </c>
      <c r="AC61" s="86">
        <f t="shared" si="26"/>
        <v>0</v>
      </c>
      <c r="AD61" s="86">
        <f t="shared" si="27"/>
        <v>1034.8399999999999</v>
      </c>
      <c r="AE61" s="86">
        <f t="shared" si="28"/>
        <v>0</v>
      </c>
      <c r="AF61" s="86">
        <f t="shared" si="29"/>
        <v>0</v>
      </c>
      <c r="AG61" s="86">
        <f t="shared" si="30"/>
        <v>0</v>
      </c>
      <c r="AH61" s="86">
        <f t="shared" si="31"/>
        <v>1159.73</v>
      </c>
      <c r="AI61" s="86">
        <f t="shared" si="32"/>
        <v>0</v>
      </c>
      <c r="AJ61" s="86">
        <f t="shared" si="33"/>
        <v>1499.08</v>
      </c>
    </row>
    <row r="62" spans="2:36" ht="12.75" hidden="1" customHeight="1"/>
    <row r="63" spans="2:36" ht="12.75" hidden="1" customHeight="1"/>
    <row r="64" spans="2:36" ht="12.75" hidden="1" customHeight="1"/>
    <row r="65" ht="12.75" hidden="1" customHeight="1"/>
    <row r="66" ht="12.75" hidden="1" customHeight="1"/>
    <row r="67" ht="12.75" hidden="1" customHeight="1"/>
    <row r="68" ht="12.75" hidden="1" customHeight="1"/>
    <row r="69" ht="12.75" hidden="1" customHeight="1"/>
    <row r="70" ht="12.75" hidden="1" customHeight="1"/>
    <row r="71" ht="12.75" hidden="1" customHeight="1"/>
    <row r="72" ht="12.75" hidden="1" customHeight="1"/>
    <row r="73" ht="12.75" hidden="1" customHeight="1"/>
    <row r="74" ht="12.75" hidden="1" customHeight="1"/>
    <row r="75" ht="12.75" hidden="1" customHeight="1"/>
    <row r="76" ht="12.75" hidden="1" customHeight="1"/>
    <row r="77" ht="12.75" hidden="1" customHeight="1"/>
    <row r="78" ht="12.75" hidden="1" customHeight="1"/>
    <row r="79" ht="12.75" hidden="1" customHeight="1"/>
    <row r="80" ht="12.75" hidden="1" customHeight="1"/>
    <row r="81" ht="12.75" hidden="1" customHeight="1"/>
    <row r="82" ht="12.75" hidden="1" customHeight="1"/>
    <row r="83" ht="12.75" hidden="1" customHeight="1"/>
    <row r="84" ht="12.75" hidden="1" customHeight="1"/>
    <row r="85" ht="12.75" hidden="1" customHeight="1"/>
    <row r="86" ht="12.75" hidden="1" customHeight="1"/>
    <row r="87" ht="12.75" hidden="1" customHeight="1"/>
    <row r="88" ht="12.75" hidden="1" customHeight="1"/>
    <row r="89" ht="12.75" hidden="1" customHeight="1"/>
    <row r="90" ht="12.75" hidden="1" customHeight="1"/>
    <row r="91" ht="12.75" hidden="1" customHeight="1"/>
    <row r="92" ht="12.75" hidden="1" customHeight="1"/>
  </sheetData>
  <sheetProtection formatCells="0" formatColumns="0" formatRows="0"/>
  <mergeCells count="26">
    <mergeCell ref="A2:V2"/>
    <mergeCell ref="U3:V3"/>
    <mergeCell ref="S4:V4"/>
    <mergeCell ref="C22:D22"/>
    <mergeCell ref="A5:A6"/>
    <mergeCell ref="B5:B6"/>
    <mergeCell ref="C5:C6"/>
    <mergeCell ref="D4:D6"/>
    <mergeCell ref="E4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</mergeCells>
  <phoneticPr fontId="36" type="noConversion"/>
  <printOptions horizontalCentered="1"/>
  <pageMargins left="0" right="0" top="0.78740157480314998" bottom="0.78740157480314998" header="0.39370078740157499" footer="0.39370078740157499"/>
  <pageSetup paperSize="9" orientation="landscape" horizontalDpi="1200" verticalDpi="1200" r:id="rId1"/>
  <headerFooter scaleWithDoc="0" alignWithMargins="0">
    <oddFooter>&amp;C第 &amp;P 页，共 &amp;N 页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>
  <sheetPr>
    <tabColor rgb="FFFF0000"/>
    <pageSetUpPr fitToPage="1"/>
  </sheetPr>
  <dimension ref="A1:U65"/>
  <sheetViews>
    <sheetView showGridLines="0" showZeros="0" zoomScaleNormal="100" workbookViewId="0">
      <pane xSplit="8" ySplit="6" topLeftCell="J7" activePane="bottomRight" state="frozen"/>
      <selection pane="topRight"/>
      <selection pane="bottomLeft"/>
      <selection pane="bottomRight" activeCell="A19" sqref="A19:XFD19"/>
    </sheetView>
  </sheetViews>
  <sheetFormatPr defaultColWidth="9" defaultRowHeight="14.25"/>
  <cols>
    <col min="1" max="1" width="4.875" customWidth="1"/>
    <col min="2" max="2" width="5.125" customWidth="1"/>
    <col min="3" max="3" width="5.875" customWidth="1"/>
    <col min="4" max="4" width="5.25" customWidth="1"/>
    <col min="5" max="5" width="17.5" customWidth="1"/>
    <col min="6" max="6" width="12.75" customWidth="1"/>
    <col min="7" max="7" width="17.375" customWidth="1"/>
    <col min="8" max="8" width="11.75" customWidth="1"/>
    <col min="9" max="9" width="16" customWidth="1"/>
    <col min="10" max="10" width="7.5" customWidth="1"/>
    <col min="11" max="11" width="13" customWidth="1"/>
    <col min="12" max="12" width="11" customWidth="1"/>
    <col min="13" max="13" width="10" customWidth="1"/>
    <col min="14" max="14" width="7.875" customWidth="1"/>
    <col min="15" max="15" width="11.75" customWidth="1"/>
    <col min="16" max="16" width="7.5" customWidth="1"/>
    <col min="17" max="17" width="6" customWidth="1"/>
    <col min="18" max="18" width="9.875" customWidth="1"/>
    <col min="19" max="19" width="7.25" customWidth="1"/>
    <col min="20" max="20" width="6.5" customWidth="1"/>
    <col min="21" max="21" width="12.125" customWidth="1"/>
  </cols>
  <sheetData>
    <row r="1" spans="1:21" ht="14.25" customHeight="1">
      <c r="A1" s="61"/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U1" s="62" t="s">
        <v>311</v>
      </c>
    </row>
    <row r="2" spans="1:21" ht="24.75" customHeight="1">
      <c r="A2" s="704" t="s">
        <v>312</v>
      </c>
      <c r="B2" s="704"/>
      <c r="C2" s="704"/>
      <c r="D2" s="704"/>
      <c r="E2" s="704"/>
      <c r="F2" s="704"/>
      <c r="G2" s="704"/>
      <c r="H2" s="704"/>
      <c r="I2" s="704"/>
      <c r="J2" s="704"/>
      <c r="K2" s="704"/>
      <c r="L2" s="704"/>
      <c r="M2" s="704"/>
      <c r="N2" s="704"/>
      <c r="O2" s="704"/>
      <c r="P2" s="704"/>
      <c r="Q2" s="704"/>
      <c r="R2" s="704"/>
      <c r="S2" s="704"/>
      <c r="T2" s="704"/>
      <c r="U2" s="704"/>
    </row>
    <row r="3" spans="1:21" ht="19.5" customHeight="1">
      <c r="A3" s="62" t="s">
        <v>125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61"/>
      <c r="T3" s="846" t="s">
        <v>78</v>
      </c>
      <c r="U3" s="846"/>
    </row>
    <row r="4" spans="1:21" ht="27.75" customHeight="1">
      <c r="A4" s="847" t="s">
        <v>126</v>
      </c>
      <c r="B4" s="848"/>
      <c r="C4" s="849"/>
      <c r="D4" s="850" t="s">
        <v>156</v>
      </c>
      <c r="E4" s="850" t="s">
        <v>157</v>
      </c>
      <c r="F4" s="850" t="s">
        <v>100</v>
      </c>
      <c r="G4" s="732" t="s">
        <v>158</v>
      </c>
      <c r="H4" s="732" t="s">
        <v>159</v>
      </c>
      <c r="I4" s="732" t="s">
        <v>160</v>
      </c>
      <c r="J4" s="732" t="s">
        <v>161</v>
      </c>
      <c r="K4" s="732" t="s">
        <v>162</v>
      </c>
      <c r="L4" s="732" t="s">
        <v>163</v>
      </c>
      <c r="M4" s="732" t="s">
        <v>137</v>
      </c>
      <c r="N4" s="732" t="s">
        <v>164</v>
      </c>
      <c r="O4" s="732" t="s">
        <v>135</v>
      </c>
      <c r="P4" s="732" t="s">
        <v>139</v>
      </c>
      <c r="Q4" s="732" t="s">
        <v>138</v>
      </c>
      <c r="R4" s="732" t="s">
        <v>165</v>
      </c>
      <c r="S4" s="732" t="s">
        <v>166</v>
      </c>
      <c r="T4" s="732" t="s">
        <v>167</v>
      </c>
      <c r="U4" s="732" t="s">
        <v>142</v>
      </c>
    </row>
    <row r="5" spans="1:21" ht="13.5" customHeight="1">
      <c r="A5" s="850" t="s">
        <v>101</v>
      </c>
      <c r="B5" s="850" t="s">
        <v>102</v>
      </c>
      <c r="C5" s="850" t="s">
        <v>103</v>
      </c>
      <c r="D5" s="852"/>
      <c r="E5" s="852"/>
      <c r="F5" s="852"/>
      <c r="G5" s="732"/>
      <c r="H5" s="732"/>
      <c r="I5" s="732"/>
      <c r="J5" s="732"/>
      <c r="K5" s="732"/>
      <c r="L5" s="732"/>
      <c r="M5" s="732"/>
      <c r="N5" s="732"/>
      <c r="O5" s="732"/>
      <c r="P5" s="732"/>
      <c r="Q5" s="732"/>
      <c r="R5" s="732"/>
      <c r="S5" s="732"/>
      <c r="T5" s="732"/>
      <c r="U5" s="732"/>
    </row>
    <row r="6" spans="1:21" ht="50.25" customHeight="1">
      <c r="A6" s="851"/>
      <c r="B6" s="851"/>
      <c r="C6" s="851"/>
      <c r="D6" s="851"/>
      <c r="E6" s="851"/>
      <c r="F6" s="851"/>
      <c r="G6" s="732"/>
      <c r="H6" s="732"/>
      <c r="I6" s="732"/>
      <c r="J6" s="732"/>
      <c r="K6" s="732"/>
      <c r="L6" s="732"/>
      <c r="M6" s="732"/>
      <c r="N6" s="732"/>
      <c r="O6" s="732"/>
      <c r="P6" s="732"/>
      <c r="Q6" s="732"/>
      <c r="R6" s="732"/>
      <c r="S6" s="732"/>
      <c r="T6" s="732"/>
      <c r="U6" s="732"/>
    </row>
    <row r="7" spans="1:21" s="618" customFormat="1" ht="21" customHeight="1">
      <c r="A7" s="877" t="s">
        <v>81</v>
      </c>
      <c r="B7" s="877"/>
      <c r="C7" s="877"/>
      <c r="D7" s="656" t="s">
        <v>94</v>
      </c>
      <c r="E7" s="648" t="s">
        <v>95</v>
      </c>
      <c r="F7" s="657">
        <f t="shared" ref="F7:F11" si="0">SUM(G7:U7)</f>
        <v>96720.000097121141</v>
      </c>
      <c r="G7" s="658">
        <f t="shared" ref="G7:U7" si="1">G8</f>
        <v>1841.5316180364557</v>
      </c>
      <c r="H7" s="658">
        <f t="shared" si="1"/>
        <v>1961.7147798010085</v>
      </c>
      <c r="I7" s="658">
        <f t="shared" si="1"/>
        <v>1068.4028372090499</v>
      </c>
      <c r="J7" s="658">
        <f t="shared" si="1"/>
        <v>0</v>
      </c>
      <c r="K7" s="658">
        <f t="shared" si="1"/>
        <v>79007.644915810364</v>
      </c>
      <c r="L7" s="658">
        <f t="shared" si="1"/>
        <v>0</v>
      </c>
      <c r="M7" s="658">
        <f t="shared" si="1"/>
        <v>0</v>
      </c>
      <c r="N7" s="658">
        <f t="shared" si="1"/>
        <v>0</v>
      </c>
      <c r="O7" s="658">
        <f t="shared" si="1"/>
        <v>4504.6859462642542</v>
      </c>
      <c r="P7" s="657">
        <f t="shared" si="1"/>
        <v>0</v>
      </c>
      <c r="Q7" s="657">
        <f t="shared" si="1"/>
        <v>0</v>
      </c>
      <c r="R7" s="657">
        <f t="shared" si="1"/>
        <v>0</v>
      </c>
      <c r="S7" s="657">
        <f t="shared" si="1"/>
        <v>0</v>
      </c>
      <c r="T7" s="657">
        <f t="shared" si="1"/>
        <v>0</v>
      </c>
      <c r="U7" s="657">
        <f t="shared" si="1"/>
        <v>8336.02</v>
      </c>
    </row>
    <row r="8" spans="1:21" s="528" customFormat="1">
      <c r="A8" s="614">
        <v>205</v>
      </c>
      <c r="B8" s="614"/>
      <c r="C8" s="614"/>
      <c r="D8" s="614"/>
      <c r="E8" s="659" t="s">
        <v>310</v>
      </c>
      <c r="F8" s="657">
        <f t="shared" si="0"/>
        <v>96720.000097121141</v>
      </c>
      <c r="G8" s="657">
        <f t="shared" ref="G8:U8" si="2">G9+G12+G17+G19</f>
        <v>1841.5316180364557</v>
      </c>
      <c r="H8" s="657">
        <f t="shared" si="2"/>
        <v>1961.7147798010085</v>
      </c>
      <c r="I8" s="657">
        <f t="shared" si="2"/>
        <v>1068.4028372090499</v>
      </c>
      <c r="J8" s="657">
        <f t="shared" si="2"/>
        <v>0</v>
      </c>
      <c r="K8" s="657">
        <f t="shared" si="2"/>
        <v>79007.644915810364</v>
      </c>
      <c r="L8" s="657">
        <f t="shared" si="2"/>
        <v>0</v>
      </c>
      <c r="M8" s="657">
        <f t="shared" si="2"/>
        <v>0</v>
      </c>
      <c r="N8" s="657">
        <f t="shared" si="2"/>
        <v>0</v>
      </c>
      <c r="O8" s="657">
        <f t="shared" si="2"/>
        <v>4504.6859462642542</v>
      </c>
      <c r="P8" s="657">
        <f t="shared" si="2"/>
        <v>0</v>
      </c>
      <c r="Q8" s="657">
        <f t="shared" si="2"/>
        <v>0</v>
      </c>
      <c r="R8" s="657">
        <f t="shared" si="2"/>
        <v>0</v>
      </c>
      <c r="S8" s="657">
        <f t="shared" si="2"/>
        <v>0</v>
      </c>
      <c r="T8" s="657">
        <f t="shared" si="2"/>
        <v>0</v>
      </c>
      <c r="U8" s="657">
        <f t="shared" si="2"/>
        <v>8336.02</v>
      </c>
    </row>
    <row r="9" spans="1:21" s="60" customFormat="1">
      <c r="A9" s="68">
        <v>205</v>
      </c>
      <c r="B9" s="68" t="s">
        <v>107</v>
      </c>
      <c r="C9" s="68"/>
      <c r="D9" s="68"/>
      <c r="E9" s="69" t="s">
        <v>108</v>
      </c>
      <c r="F9" s="70">
        <f t="shared" si="0"/>
        <v>1943.92</v>
      </c>
      <c r="G9" s="70">
        <f t="shared" ref="G9:U9" si="3">G10+G11</f>
        <v>1216.18</v>
      </c>
      <c r="H9" s="70">
        <f t="shared" si="3"/>
        <v>236.65</v>
      </c>
      <c r="I9" s="70">
        <f t="shared" si="3"/>
        <v>95</v>
      </c>
      <c r="J9" s="70">
        <f t="shared" si="3"/>
        <v>0</v>
      </c>
      <c r="K9" s="70">
        <f t="shared" si="3"/>
        <v>0</v>
      </c>
      <c r="L9" s="70">
        <f t="shared" si="3"/>
        <v>0</v>
      </c>
      <c r="M9" s="70">
        <f t="shared" si="3"/>
        <v>0</v>
      </c>
      <c r="N9" s="70">
        <f t="shared" si="3"/>
        <v>0</v>
      </c>
      <c r="O9" s="70">
        <f t="shared" si="3"/>
        <v>322.07</v>
      </c>
      <c r="P9" s="70">
        <f t="shared" si="3"/>
        <v>0</v>
      </c>
      <c r="Q9" s="70">
        <f t="shared" si="3"/>
        <v>0</v>
      </c>
      <c r="R9" s="70">
        <f t="shared" si="3"/>
        <v>0</v>
      </c>
      <c r="S9" s="70">
        <f t="shared" si="3"/>
        <v>0</v>
      </c>
      <c r="T9" s="70">
        <f t="shared" si="3"/>
        <v>0</v>
      </c>
      <c r="U9" s="70">
        <f t="shared" si="3"/>
        <v>74.02</v>
      </c>
    </row>
    <row r="10" spans="1:21">
      <c r="A10" s="71">
        <v>205</v>
      </c>
      <c r="B10" s="71" t="s">
        <v>107</v>
      </c>
      <c r="C10" s="71" t="s">
        <v>107</v>
      </c>
      <c r="D10" s="71" t="s">
        <v>94</v>
      </c>
      <c r="E10" s="71" t="s">
        <v>313</v>
      </c>
      <c r="F10" s="64">
        <f t="shared" si="0"/>
        <v>0</v>
      </c>
      <c r="G10" s="72"/>
      <c r="H10" s="72"/>
      <c r="I10" s="72"/>
      <c r="J10" s="72"/>
      <c r="K10" s="72"/>
      <c r="L10" s="72"/>
      <c r="M10" s="72"/>
      <c r="N10" s="72"/>
      <c r="O10" s="72"/>
      <c r="P10" s="78"/>
      <c r="Q10" s="78"/>
      <c r="R10" s="79"/>
      <c r="S10" s="78"/>
      <c r="T10" s="78"/>
      <c r="U10" s="78"/>
    </row>
    <row r="11" spans="1:21">
      <c r="A11" s="71">
        <v>205</v>
      </c>
      <c r="B11" s="71" t="s">
        <v>107</v>
      </c>
      <c r="C11" s="71" t="s">
        <v>109</v>
      </c>
      <c r="D11" s="71" t="s">
        <v>94</v>
      </c>
      <c r="E11" s="71" t="s">
        <v>110</v>
      </c>
      <c r="F11" s="64">
        <f t="shared" si="0"/>
        <v>1943.92</v>
      </c>
      <c r="G11" s="72">
        <v>1216.18</v>
      </c>
      <c r="H11" s="72">
        <v>236.65</v>
      </c>
      <c r="I11" s="72">
        <v>95</v>
      </c>
      <c r="J11" s="72"/>
      <c r="K11" s="72"/>
      <c r="L11" s="72"/>
      <c r="M11" s="72"/>
      <c r="N11" s="72"/>
      <c r="O11" s="72">
        <v>322.07</v>
      </c>
      <c r="P11" s="78"/>
      <c r="Q11" s="78"/>
      <c r="R11" s="79"/>
      <c r="S11" s="78"/>
      <c r="T11" s="78"/>
      <c r="U11" s="78">
        <v>74.02</v>
      </c>
    </row>
    <row r="12" spans="1:21" s="60" customFormat="1">
      <c r="A12" s="68">
        <v>205</v>
      </c>
      <c r="B12" s="68" t="s">
        <v>109</v>
      </c>
      <c r="C12" s="68"/>
      <c r="D12" s="68"/>
      <c r="E12" s="68" t="s">
        <v>111</v>
      </c>
      <c r="F12" s="70">
        <f>F13+F14+F15+F16</f>
        <v>87381.85088017337</v>
      </c>
      <c r="G12" s="70">
        <f t="shared" ref="G12:U12" si="4">G13+G14+G15+G16</f>
        <v>571.8303123923871</v>
      </c>
      <c r="H12" s="70">
        <f t="shared" si="4"/>
        <v>1589.4567502156378</v>
      </c>
      <c r="I12" s="70">
        <f t="shared" si="4"/>
        <v>896.89736577407803</v>
      </c>
      <c r="J12" s="70">
        <f t="shared" si="4"/>
        <v>0</v>
      </c>
      <c r="K12" s="70">
        <f t="shared" si="4"/>
        <v>72821.479569675997</v>
      </c>
      <c r="L12" s="70">
        <f t="shared" si="4"/>
        <v>0</v>
      </c>
      <c r="M12" s="70">
        <f t="shared" si="4"/>
        <v>0</v>
      </c>
      <c r="N12" s="70">
        <f t="shared" si="4"/>
        <v>0</v>
      </c>
      <c r="O12" s="70">
        <f t="shared" si="4"/>
        <v>3850.6868821152784</v>
      </c>
      <c r="P12" s="70">
        <f t="shared" si="4"/>
        <v>0</v>
      </c>
      <c r="Q12" s="70">
        <f t="shared" si="4"/>
        <v>0</v>
      </c>
      <c r="R12" s="70">
        <f t="shared" si="4"/>
        <v>0</v>
      </c>
      <c r="S12" s="70">
        <f t="shared" si="4"/>
        <v>0</v>
      </c>
      <c r="T12" s="70">
        <f t="shared" si="4"/>
        <v>0</v>
      </c>
      <c r="U12" s="70">
        <f t="shared" si="4"/>
        <v>7651.5</v>
      </c>
    </row>
    <row r="13" spans="1:21">
      <c r="A13" s="71">
        <v>205</v>
      </c>
      <c r="B13" s="71" t="s">
        <v>109</v>
      </c>
      <c r="C13" s="71" t="s">
        <v>107</v>
      </c>
      <c r="D13" s="71" t="s">
        <v>94</v>
      </c>
      <c r="E13" s="71" t="s">
        <v>112</v>
      </c>
      <c r="F13" s="64">
        <f>SUM(G13:U13)</f>
        <v>7493.555063644214</v>
      </c>
      <c r="G13" s="72">
        <v>45.228368513083197</v>
      </c>
      <c r="H13" s="72">
        <v>123.61006832403901</v>
      </c>
      <c r="I13" s="72">
        <v>69.736626807092094</v>
      </c>
      <c r="J13" s="72">
        <v>0</v>
      </c>
      <c r="K13" s="72">
        <v>6098.98</v>
      </c>
      <c r="L13" s="72">
        <v>0</v>
      </c>
      <c r="M13" s="72">
        <v>0</v>
      </c>
      <c r="N13" s="72">
        <v>0</v>
      </c>
      <c r="O13" s="72">
        <v>304</v>
      </c>
      <c r="P13" s="72"/>
      <c r="Q13" s="72"/>
      <c r="R13" s="72"/>
      <c r="S13" s="72"/>
      <c r="T13" s="72"/>
      <c r="U13" s="72">
        <v>852</v>
      </c>
    </row>
    <row r="14" spans="1:21">
      <c r="A14" s="71">
        <v>205</v>
      </c>
      <c r="B14" s="71" t="s">
        <v>109</v>
      </c>
      <c r="C14" s="71" t="s">
        <v>109</v>
      </c>
      <c r="D14" s="71" t="s">
        <v>94</v>
      </c>
      <c r="E14" s="71" t="s">
        <v>113</v>
      </c>
      <c r="F14" s="64">
        <f t="shared" ref="F14:F16" si="5">SUM(G14:U14)</f>
        <v>39902.089870863303</v>
      </c>
      <c r="G14" s="72">
        <v>272.69543403392498</v>
      </c>
      <c r="H14" s="72">
        <v>759.02</v>
      </c>
      <c r="I14" s="72">
        <v>428.392991317552</v>
      </c>
      <c r="J14" s="72">
        <v>0</v>
      </c>
      <c r="K14" s="72">
        <v>34555.889569676001</v>
      </c>
      <c r="L14" s="72">
        <v>0</v>
      </c>
      <c r="M14" s="72">
        <v>0</v>
      </c>
      <c r="N14" s="72">
        <v>0</v>
      </c>
      <c r="O14" s="72">
        <v>1832.64187583583</v>
      </c>
      <c r="P14" s="72"/>
      <c r="Q14" s="72"/>
      <c r="R14" s="72"/>
      <c r="S14" s="72"/>
      <c r="T14" s="72"/>
      <c r="U14" s="72">
        <v>2053.4499999999998</v>
      </c>
    </row>
    <row r="15" spans="1:21">
      <c r="A15" s="71">
        <v>205</v>
      </c>
      <c r="B15" s="71" t="s">
        <v>109</v>
      </c>
      <c r="C15" s="71" t="s">
        <v>114</v>
      </c>
      <c r="D15" s="71" t="s">
        <v>94</v>
      </c>
      <c r="E15" s="71" t="s">
        <v>115</v>
      </c>
      <c r="F15" s="64">
        <f t="shared" si="5"/>
        <v>24156.42628096441</v>
      </c>
      <c r="G15" s="72">
        <v>159.130573885649</v>
      </c>
      <c r="H15" s="72">
        <v>441.94555890847403</v>
      </c>
      <c r="I15" s="72">
        <v>249.33076187498901</v>
      </c>
      <c r="J15" s="72">
        <v>0</v>
      </c>
      <c r="K15" s="72">
        <v>20112.509999999998</v>
      </c>
      <c r="L15" s="72">
        <v>0</v>
      </c>
      <c r="M15" s="72">
        <v>0</v>
      </c>
      <c r="N15" s="72">
        <v>0</v>
      </c>
      <c r="O15" s="72">
        <v>1071.4593862953</v>
      </c>
      <c r="P15" s="72"/>
      <c r="Q15" s="72"/>
      <c r="R15" s="72"/>
      <c r="S15" s="72"/>
      <c r="T15" s="72"/>
      <c r="U15" s="72">
        <v>2122.0500000000002</v>
      </c>
    </row>
    <row r="16" spans="1:21">
      <c r="A16" s="71">
        <v>205</v>
      </c>
      <c r="B16" s="71" t="s">
        <v>109</v>
      </c>
      <c r="C16" s="71" t="s">
        <v>116</v>
      </c>
      <c r="D16" s="71" t="s">
        <v>94</v>
      </c>
      <c r="E16" s="71" t="s">
        <v>117</v>
      </c>
      <c r="F16" s="64">
        <f t="shared" si="5"/>
        <v>15829.779664701449</v>
      </c>
      <c r="G16" s="72">
        <v>94.775935959730006</v>
      </c>
      <c r="H16" s="72">
        <v>264.88112298312501</v>
      </c>
      <c r="I16" s="72">
        <v>149.43698577444599</v>
      </c>
      <c r="J16" s="72">
        <v>0</v>
      </c>
      <c r="K16" s="72">
        <v>12054.1</v>
      </c>
      <c r="L16" s="72">
        <v>0</v>
      </c>
      <c r="M16" s="72">
        <v>0</v>
      </c>
      <c r="N16" s="72">
        <v>0</v>
      </c>
      <c r="O16" s="72">
        <v>642.58561998414802</v>
      </c>
      <c r="P16" s="72"/>
      <c r="Q16" s="72"/>
      <c r="R16" s="72"/>
      <c r="S16" s="72"/>
      <c r="T16" s="72"/>
      <c r="U16" s="72">
        <v>2624</v>
      </c>
    </row>
    <row r="17" spans="1:21" s="60" customFormat="1">
      <c r="A17" s="68">
        <v>205</v>
      </c>
      <c r="B17" s="68" t="s">
        <v>114</v>
      </c>
      <c r="C17" s="68"/>
      <c r="D17" s="68" t="s">
        <v>94</v>
      </c>
      <c r="E17" s="68" t="s">
        <v>314</v>
      </c>
      <c r="F17" s="70">
        <f>F18</f>
        <v>5647.5751744142926</v>
      </c>
      <c r="G17" s="70">
        <f t="shared" ref="G17:U17" si="6">G18</f>
        <v>39.972244544892597</v>
      </c>
      <c r="H17" s="70">
        <f t="shared" si="6"/>
        <v>106.12536479212</v>
      </c>
      <c r="I17" s="70">
        <f t="shared" si="6"/>
        <v>59.872347452099497</v>
      </c>
      <c r="J17" s="70">
        <f t="shared" si="6"/>
        <v>0</v>
      </c>
      <c r="K17" s="70">
        <f t="shared" si="6"/>
        <v>4832.7040980414804</v>
      </c>
      <c r="L17" s="70">
        <f t="shared" si="6"/>
        <v>0</v>
      </c>
      <c r="M17" s="70">
        <f t="shared" si="6"/>
        <v>0</v>
      </c>
      <c r="N17" s="70">
        <f t="shared" si="6"/>
        <v>0</v>
      </c>
      <c r="O17" s="70">
        <f t="shared" si="6"/>
        <v>258.85111958369998</v>
      </c>
      <c r="P17" s="70">
        <f t="shared" si="6"/>
        <v>0</v>
      </c>
      <c r="Q17" s="70">
        <f t="shared" si="6"/>
        <v>0</v>
      </c>
      <c r="R17" s="70">
        <f t="shared" si="6"/>
        <v>0</v>
      </c>
      <c r="S17" s="70">
        <f t="shared" si="6"/>
        <v>0</v>
      </c>
      <c r="T17" s="70">
        <f t="shared" si="6"/>
        <v>0</v>
      </c>
      <c r="U17" s="70">
        <f t="shared" si="6"/>
        <v>350.05</v>
      </c>
    </row>
    <row r="18" spans="1:21">
      <c r="A18" s="71">
        <v>205</v>
      </c>
      <c r="B18" s="71" t="s">
        <v>114</v>
      </c>
      <c r="C18" s="71" t="s">
        <v>109</v>
      </c>
      <c r="D18" s="71" t="s">
        <v>94</v>
      </c>
      <c r="E18" s="71" t="s">
        <v>315</v>
      </c>
      <c r="F18" s="64">
        <f t="shared" ref="F18" si="7">SUM(G18:U18)</f>
        <v>5647.5751744142926</v>
      </c>
      <c r="G18" s="72">
        <v>39.972244544892597</v>
      </c>
      <c r="H18" s="72">
        <v>106.12536479212</v>
      </c>
      <c r="I18" s="72">
        <v>59.872347452099497</v>
      </c>
      <c r="J18" s="72">
        <v>0</v>
      </c>
      <c r="K18" s="72">
        <v>4832.7040980414804</v>
      </c>
      <c r="L18" s="72">
        <v>0</v>
      </c>
      <c r="M18" s="72">
        <v>0</v>
      </c>
      <c r="N18" s="72">
        <v>0</v>
      </c>
      <c r="O18" s="72">
        <v>258.85111958369998</v>
      </c>
      <c r="P18" s="72"/>
      <c r="Q18" s="72"/>
      <c r="R18" s="72"/>
      <c r="S18" s="72"/>
      <c r="T18" s="72"/>
      <c r="U18" s="72">
        <v>350.05</v>
      </c>
    </row>
    <row r="19" spans="1:21" s="60" customFormat="1">
      <c r="A19" s="68">
        <v>205</v>
      </c>
      <c r="B19" s="68" t="s">
        <v>120</v>
      </c>
      <c r="C19" s="68"/>
      <c r="D19" s="68" t="s">
        <v>94</v>
      </c>
      <c r="E19" s="68" t="s">
        <v>281</v>
      </c>
      <c r="F19" s="70">
        <f>F20</f>
        <v>1746.6540425334681</v>
      </c>
      <c r="G19" s="70">
        <f t="shared" ref="G19:U19" si="8">G20</f>
        <v>13.5490610991758</v>
      </c>
      <c r="H19" s="70">
        <f t="shared" si="8"/>
        <v>29.4826647932504</v>
      </c>
      <c r="I19" s="70">
        <f t="shared" si="8"/>
        <v>16.633123982875901</v>
      </c>
      <c r="J19" s="70">
        <f t="shared" si="8"/>
        <v>0</v>
      </c>
      <c r="K19" s="70">
        <f t="shared" si="8"/>
        <v>1353.4612480928899</v>
      </c>
      <c r="L19" s="70">
        <f t="shared" si="8"/>
        <v>0</v>
      </c>
      <c r="M19" s="70">
        <f t="shared" si="8"/>
        <v>0</v>
      </c>
      <c r="N19" s="70">
        <f t="shared" si="8"/>
        <v>0</v>
      </c>
      <c r="O19" s="70">
        <f t="shared" si="8"/>
        <v>73.077944565276198</v>
      </c>
      <c r="P19" s="70">
        <f t="shared" si="8"/>
        <v>0</v>
      </c>
      <c r="Q19" s="70">
        <f t="shared" si="8"/>
        <v>0</v>
      </c>
      <c r="R19" s="70">
        <f t="shared" si="8"/>
        <v>0</v>
      </c>
      <c r="S19" s="70">
        <f t="shared" si="8"/>
        <v>0</v>
      </c>
      <c r="T19" s="70">
        <f t="shared" si="8"/>
        <v>0</v>
      </c>
      <c r="U19" s="70">
        <f t="shared" si="8"/>
        <v>260.45</v>
      </c>
    </row>
    <row r="20" spans="1:21">
      <c r="A20" s="71">
        <v>205</v>
      </c>
      <c r="B20" s="71" t="s">
        <v>120</v>
      </c>
      <c r="C20" s="71" t="s">
        <v>107</v>
      </c>
      <c r="D20" s="71" t="s">
        <v>94</v>
      </c>
      <c r="E20" s="71" t="s">
        <v>122</v>
      </c>
      <c r="F20" s="64">
        <f>SUM(G20:U20)</f>
        <v>1746.6540425334681</v>
      </c>
      <c r="G20" s="72">
        <v>13.5490610991758</v>
      </c>
      <c r="H20" s="72">
        <v>29.4826647932504</v>
      </c>
      <c r="I20" s="72">
        <v>16.633123982875901</v>
      </c>
      <c r="J20" s="72">
        <v>0</v>
      </c>
      <c r="K20" s="72">
        <v>1353.4612480928899</v>
      </c>
      <c r="L20" s="72">
        <v>0</v>
      </c>
      <c r="M20" s="72">
        <v>0</v>
      </c>
      <c r="N20" s="72">
        <v>0</v>
      </c>
      <c r="O20" s="72">
        <v>73.077944565276198</v>
      </c>
      <c r="P20" s="72"/>
      <c r="Q20" s="72"/>
      <c r="R20" s="72"/>
      <c r="S20" s="72"/>
      <c r="T20" s="72"/>
      <c r="U20" s="72">
        <v>260.45</v>
      </c>
    </row>
    <row r="21" spans="1:21">
      <c r="G21" s="73"/>
      <c r="H21" s="73"/>
      <c r="I21" s="73"/>
      <c r="J21" s="73"/>
      <c r="K21" s="73"/>
      <c r="L21" s="73"/>
      <c r="M21" s="73"/>
      <c r="N21" s="73"/>
      <c r="O21" s="73"/>
    </row>
    <row r="22" spans="1:21" hidden="1">
      <c r="G22" s="73">
        <f>G20/$F$20</f>
        <v>7.7571521144068709E-3</v>
      </c>
      <c r="H22" s="73">
        <f>0.02</f>
        <v>0.02</v>
      </c>
      <c r="I22" s="73">
        <f t="shared" ref="I22:U22" si="9">I20/$F$20</f>
        <v>9.5228497331675734E-3</v>
      </c>
      <c r="J22" s="73">
        <f t="shared" si="9"/>
        <v>0</v>
      </c>
      <c r="K22" s="73">
        <f>0.91</f>
        <v>0.91</v>
      </c>
      <c r="L22" s="73">
        <f t="shared" si="9"/>
        <v>0</v>
      </c>
      <c r="M22" s="73">
        <f t="shared" si="9"/>
        <v>0</v>
      </c>
      <c r="N22" s="73">
        <f t="shared" si="9"/>
        <v>0</v>
      </c>
      <c r="O22" s="73">
        <f t="shared" si="9"/>
        <v>4.1838820273348967E-2</v>
      </c>
      <c r="P22" s="77">
        <f t="shared" si="9"/>
        <v>0</v>
      </c>
      <c r="Q22" s="77">
        <f t="shared" si="9"/>
        <v>0</v>
      </c>
      <c r="R22" s="77">
        <f t="shared" si="9"/>
        <v>0</v>
      </c>
      <c r="S22" s="77">
        <f t="shared" si="9"/>
        <v>0</v>
      </c>
      <c r="T22" s="77">
        <f t="shared" si="9"/>
        <v>0</v>
      </c>
      <c r="U22" s="77">
        <f t="shared" si="9"/>
        <v>0.14911367314744553</v>
      </c>
    </row>
    <row r="23" spans="1:21" hidden="1"/>
    <row r="24" spans="1:21" ht="20.25" hidden="1">
      <c r="E24" s="74">
        <v>88745</v>
      </c>
      <c r="F24" s="75">
        <f>F12+F17+F19</f>
        <v>94776.080097121128</v>
      </c>
      <c r="G24" s="76">
        <f>E24-F9</f>
        <v>86801.08</v>
      </c>
    </row>
    <row r="25" spans="1:21" hidden="1">
      <c r="C25" s="71" t="s">
        <v>107</v>
      </c>
      <c r="D25" s="71" t="s">
        <v>94</v>
      </c>
      <c r="E25" s="71" t="s">
        <v>313</v>
      </c>
      <c r="F25" s="77"/>
      <c r="G25" s="77"/>
      <c r="H25" s="77"/>
      <c r="I25" s="77"/>
      <c r="J25" s="77"/>
      <c r="K25" s="77"/>
      <c r="L25" s="77"/>
      <c r="M25" s="77"/>
      <c r="N25" s="77"/>
      <c r="O25" s="77"/>
      <c r="P25" s="77"/>
      <c r="Q25" s="77"/>
      <c r="R25" s="77"/>
    </row>
    <row r="26" spans="1:21" hidden="1">
      <c r="C26" s="71" t="s">
        <v>109</v>
      </c>
      <c r="D26" s="71" t="s">
        <v>94</v>
      </c>
      <c r="E26" s="71" t="s">
        <v>110</v>
      </c>
      <c r="F26" s="77"/>
      <c r="G26" s="77"/>
      <c r="H26" s="77"/>
      <c r="I26" s="77"/>
      <c r="J26" s="77"/>
      <c r="K26" s="77"/>
      <c r="L26" s="77"/>
      <c r="M26" s="77"/>
      <c r="N26" s="77"/>
      <c r="O26" s="77"/>
      <c r="P26" s="77"/>
      <c r="Q26" s="77"/>
      <c r="R26" s="77"/>
    </row>
    <row r="27" spans="1:21" hidden="1">
      <c r="B27" s="77">
        <f>F12/F24</f>
        <v>0.92198211606377289</v>
      </c>
      <c r="C27" s="66"/>
      <c r="D27" s="66"/>
      <c r="E27" s="66" t="s">
        <v>111</v>
      </c>
      <c r="F27" s="77"/>
      <c r="G27" s="77"/>
      <c r="H27" s="77"/>
      <c r="I27" s="77"/>
      <c r="J27" s="77"/>
      <c r="K27" s="77"/>
      <c r="L27" s="77"/>
      <c r="M27" s="77"/>
      <c r="N27" s="77"/>
      <c r="O27" s="77"/>
      <c r="P27" s="77"/>
      <c r="Q27" s="77"/>
      <c r="R27" s="77"/>
    </row>
    <row r="28" spans="1:21" hidden="1">
      <c r="B28" s="77"/>
      <c r="C28" s="71" t="s">
        <v>107</v>
      </c>
      <c r="D28" s="71" t="s">
        <v>94</v>
      </c>
      <c r="E28" s="71" t="s">
        <v>112</v>
      </c>
      <c r="F28" s="77">
        <f>G13/$G$12</f>
        <v>7.909403809647593E-2</v>
      </c>
      <c r="G28" s="75">
        <f>$G$24*$B$27*F28</f>
        <v>6329.8202086921838</v>
      </c>
      <c r="H28" s="77">
        <f>$G$28*G22</f>
        <v>49.101378215671915</v>
      </c>
      <c r="I28" s="77">
        <f t="shared" ref="I28:P28" si="10">$G$28*H22</f>
        <v>126.59640417384368</v>
      </c>
      <c r="J28" s="77">
        <f t="shared" si="10"/>
        <v>60.277926685343076</v>
      </c>
      <c r="K28" s="77">
        <f t="shared" si="10"/>
        <v>0</v>
      </c>
      <c r="L28" s="77">
        <f t="shared" si="10"/>
        <v>5760.1363899098878</v>
      </c>
      <c r="M28" s="77">
        <f t="shared" si="10"/>
        <v>0</v>
      </c>
      <c r="N28" s="77">
        <f t="shared" si="10"/>
        <v>0</v>
      </c>
      <c r="O28" s="77">
        <f t="shared" si="10"/>
        <v>0</v>
      </c>
      <c r="P28" s="77">
        <f t="shared" si="10"/>
        <v>264.83221007408451</v>
      </c>
      <c r="Q28" s="77"/>
      <c r="R28" s="77"/>
    </row>
    <row r="29" spans="1:21" hidden="1">
      <c r="B29" s="77"/>
      <c r="C29" s="71" t="s">
        <v>109</v>
      </c>
      <c r="D29" s="71" t="s">
        <v>94</v>
      </c>
      <c r="E29" s="71" t="s">
        <v>113</v>
      </c>
      <c r="F29" s="77">
        <f>G14/$G$12</f>
        <v>0.47688173943252371</v>
      </c>
      <c r="G29" s="75">
        <f t="shared" ref="G29:G31" si="11">$G$24*$B$27*F29</f>
        <v>38164.389428876093</v>
      </c>
      <c r="H29" s="77">
        <f>$G$29*G22</f>
        <v>296.04697415325342</v>
      </c>
      <c r="I29" s="77">
        <f t="shared" ref="I29:P29" si="12">$G$29*H22</f>
        <v>763.28778857752184</v>
      </c>
      <c r="J29" s="77">
        <f t="shared" si="12"/>
        <v>363.43374568927607</v>
      </c>
      <c r="K29" s="77">
        <f t="shared" si="12"/>
        <v>0</v>
      </c>
      <c r="L29" s="77">
        <f t="shared" si="12"/>
        <v>34729.594380277245</v>
      </c>
      <c r="M29" s="77">
        <f t="shared" si="12"/>
        <v>0</v>
      </c>
      <c r="N29" s="77">
        <f t="shared" si="12"/>
        <v>0</v>
      </c>
      <c r="O29" s="77">
        <f t="shared" si="12"/>
        <v>0</v>
      </c>
      <c r="P29" s="77">
        <f t="shared" si="12"/>
        <v>1596.7530301568461</v>
      </c>
      <c r="Q29" s="77"/>
      <c r="R29" s="77"/>
    </row>
    <row r="30" spans="1:21" hidden="1">
      <c r="B30" s="77"/>
      <c r="C30" s="71" t="s">
        <v>114</v>
      </c>
      <c r="D30" s="71" t="s">
        <v>94</v>
      </c>
      <c r="E30" s="71" t="s">
        <v>115</v>
      </c>
      <c r="F30" s="77">
        <f>G15/$G$12</f>
        <v>0.27828285845828754</v>
      </c>
      <c r="G30" s="75">
        <f t="shared" si="11"/>
        <v>22270.71096121439</v>
      </c>
      <c r="H30" s="77">
        <f>$G$30*G22</f>
        <v>172.75729262212849</v>
      </c>
      <c r="I30" s="77">
        <f t="shared" ref="I30:P30" si="13">$G$30*H22</f>
        <v>445.41421922428782</v>
      </c>
      <c r="J30" s="77">
        <f t="shared" si="13"/>
        <v>212.08063393445261</v>
      </c>
      <c r="K30" s="77">
        <f t="shared" si="13"/>
        <v>0</v>
      </c>
      <c r="L30" s="77">
        <f t="shared" si="13"/>
        <v>20266.346974705095</v>
      </c>
      <c r="M30" s="77">
        <f t="shared" si="13"/>
        <v>0</v>
      </c>
      <c r="N30" s="77">
        <f t="shared" si="13"/>
        <v>0</v>
      </c>
      <c r="O30" s="77">
        <f t="shared" si="13"/>
        <v>0</v>
      </c>
      <c r="P30" s="77">
        <f t="shared" si="13"/>
        <v>931.78027326595168</v>
      </c>
      <c r="Q30" s="77"/>
      <c r="R30" s="77"/>
    </row>
    <row r="31" spans="1:21" hidden="1">
      <c r="B31" s="77"/>
      <c r="C31" s="71" t="s">
        <v>116</v>
      </c>
      <c r="D31" s="71" t="s">
        <v>94</v>
      </c>
      <c r="E31" s="71" t="s">
        <v>117</v>
      </c>
      <c r="F31" s="77">
        <f>G16/$G$12</f>
        <v>0.16574136401271297</v>
      </c>
      <c r="G31" s="75">
        <f t="shared" si="11"/>
        <v>13264.122816238178</v>
      </c>
      <c r="H31" s="77">
        <f>$G$31*G22</f>
        <v>102.89181834973439</v>
      </c>
      <c r="I31" s="77">
        <f t="shared" ref="I31:P31" si="14">$G$31*H22</f>
        <v>265.28245632476353</v>
      </c>
      <c r="J31" s="77">
        <f t="shared" si="14"/>
        <v>126.31224842131566</v>
      </c>
      <c r="K31" s="77">
        <f t="shared" si="14"/>
        <v>0</v>
      </c>
      <c r="L31" s="77">
        <f t="shared" si="14"/>
        <v>12070.351762776741</v>
      </c>
      <c r="M31" s="77">
        <f t="shared" si="14"/>
        <v>0</v>
      </c>
      <c r="N31" s="77">
        <f t="shared" si="14"/>
        <v>0</v>
      </c>
      <c r="O31" s="77">
        <f t="shared" si="14"/>
        <v>0</v>
      </c>
      <c r="P31" s="77">
        <f t="shared" si="14"/>
        <v>554.95525059221643</v>
      </c>
      <c r="Q31" s="77"/>
      <c r="R31" s="77"/>
    </row>
    <row r="32" spans="1:21" hidden="1">
      <c r="B32" s="77">
        <f>F17/F24</f>
        <v>5.9588613167235648E-2</v>
      </c>
      <c r="C32" s="66"/>
      <c r="D32" s="66" t="s">
        <v>94</v>
      </c>
      <c r="E32" s="66" t="s">
        <v>314</v>
      </c>
      <c r="F32" s="77"/>
      <c r="G32" s="77"/>
      <c r="H32" s="77"/>
      <c r="I32" s="77"/>
      <c r="J32" s="77"/>
      <c r="K32" s="77"/>
      <c r="L32" s="77"/>
      <c r="M32" s="77"/>
      <c r="N32" s="77"/>
      <c r="O32" s="77"/>
      <c r="P32" s="77"/>
      <c r="Q32" s="77"/>
      <c r="R32" s="77"/>
    </row>
    <row r="33" spans="1:18" hidden="1">
      <c r="B33" s="77"/>
      <c r="C33" s="71" t="s">
        <v>109</v>
      </c>
      <c r="D33" s="71" t="s">
        <v>94</v>
      </c>
      <c r="E33" s="71" t="s">
        <v>315</v>
      </c>
      <c r="F33" s="77"/>
      <c r="G33" s="77">
        <f>G24*B32</f>
        <v>5172.355978618275</v>
      </c>
      <c r="H33" s="77">
        <f>$G$33*G22</f>
        <v>40.122752116003774</v>
      </c>
      <c r="I33" s="77">
        <f t="shared" ref="I33:P33" si="15">$G$33*H22</f>
        <v>103.44711957236551</v>
      </c>
      <c r="J33" s="77">
        <f t="shared" si="15"/>
        <v>49.255568750832744</v>
      </c>
      <c r="K33" s="77">
        <f t="shared" si="15"/>
        <v>0</v>
      </c>
      <c r="L33" s="77">
        <f t="shared" si="15"/>
        <v>4706.8439405426307</v>
      </c>
      <c r="M33" s="77">
        <f t="shared" si="15"/>
        <v>0</v>
      </c>
      <c r="N33" s="77">
        <f t="shared" si="15"/>
        <v>0</v>
      </c>
      <c r="O33" s="77">
        <f t="shared" si="15"/>
        <v>0</v>
      </c>
      <c r="P33" s="77">
        <f t="shared" si="15"/>
        <v>216.40527217919202</v>
      </c>
      <c r="Q33" s="77"/>
      <c r="R33" s="77"/>
    </row>
    <row r="34" spans="1:18" hidden="1">
      <c r="B34" s="77">
        <f>F19/F24</f>
        <v>1.8429270768991465E-2</v>
      </c>
      <c r="C34" s="66"/>
      <c r="D34" s="66" t="s">
        <v>94</v>
      </c>
      <c r="E34" s="66" t="s">
        <v>281</v>
      </c>
      <c r="F34" s="77"/>
      <c r="G34" s="77"/>
      <c r="H34" s="77"/>
      <c r="I34" s="77"/>
      <c r="J34" s="77"/>
      <c r="K34" s="77"/>
      <c r="L34" s="77"/>
      <c r="M34" s="77"/>
      <c r="N34" s="77"/>
      <c r="O34" s="77"/>
      <c r="P34" s="77"/>
      <c r="Q34" s="77"/>
      <c r="R34" s="77"/>
    </row>
    <row r="35" spans="1:18" hidden="1">
      <c r="B35" s="77"/>
      <c r="C35" s="71" t="s">
        <v>107</v>
      </c>
      <c r="D35" s="71" t="s">
        <v>94</v>
      </c>
      <c r="E35" s="71" t="s">
        <v>122</v>
      </c>
      <c r="F35" s="77"/>
      <c r="G35" s="77">
        <f>G24*B34</f>
        <v>1599.6806063608897</v>
      </c>
      <c r="H35" s="77">
        <f>$G$35*G22</f>
        <v>12.40896579800804</v>
      </c>
      <c r="I35" s="77">
        <f t="shared" ref="I35:P35" si="16">$G$35*H22</f>
        <v>31.993612127217794</v>
      </c>
      <c r="J35" s="77">
        <f t="shared" si="16"/>
        <v>15.23351803543714</v>
      </c>
      <c r="K35" s="77">
        <f t="shared" si="16"/>
        <v>0</v>
      </c>
      <c r="L35" s="77">
        <f t="shared" si="16"/>
        <v>1455.7093517884095</v>
      </c>
      <c r="M35" s="77">
        <f t="shared" si="16"/>
        <v>0</v>
      </c>
      <c r="N35" s="77">
        <f t="shared" si="16"/>
        <v>0</v>
      </c>
      <c r="O35" s="77">
        <f t="shared" si="16"/>
        <v>0</v>
      </c>
      <c r="P35" s="77">
        <f t="shared" si="16"/>
        <v>66.928749384295159</v>
      </c>
      <c r="Q35" s="77"/>
      <c r="R35" s="77"/>
    </row>
    <row r="36" spans="1:18" hidden="1"/>
    <row r="37" spans="1:18" hidden="1"/>
    <row r="39" spans="1:18" hidden="1">
      <c r="A39" s="77">
        <v>205</v>
      </c>
      <c r="B39" s="77" t="s">
        <v>107</v>
      </c>
      <c r="C39" s="77"/>
      <c r="D39" s="77" t="s">
        <v>94</v>
      </c>
      <c r="E39" s="77" t="s">
        <v>108</v>
      </c>
      <c r="F39" s="77">
        <v>1943.92</v>
      </c>
      <c r="G39" s="77">
        <v>1774.9</v>
      </c>
    </row>
    <row r="40" spans="1:18" hidden="1">
      <c r="A40" s="77">
        <v>205</v>
      </c>
      <c r="B40" s="77" t="s">
        <v>107</v>
      </c>
      <c r="C40" s="77" t="s">
        <v>109</v>
      </c>
      <c r="D40" s="77" t="s">
        <v>94</v>
      </c>
      <c r="E40" s="77" t="s">
        <v>110</v>
      </c>
      <c r="F40" s="77">
        <v>1943.92</v>
      </c>
      <c r="G40" s="77">
        <v>1774.9</v>
      </c>
    </row>
    <row r="41" spans="1:18" hidden="1">
      <c r="A41" s="77">
        <v>205</v>
      </c>
      <c r="B41" s="77" t="s">
        <v>109</v>
      </c>
      <c r="C41" s="77"/>
      <c r="D41" s="77"/>
      <c r="E41" s="77" t="s">
        <v>111</v>
      </c>
      <c r="F41" s="77">
        <v>88008.680169466796</v>
      </c>
      <c r="G41" s="77">
        <v>58784.868367370596</v>
      </c>
    </row>
    <row r="42" spans="1:18" hidden="1">
      <c r="A42" s="77">
        <v>205</v>
      </c>
      <c r="B42" s="77" t="s">
        <v>109</v>
      </c>
      <c r="C42" s="77" t="s">
        <v>107</v>
      </c>
      <c r="D42" s="77" t="s">
        <v>94</v>
      </c>
      <c r="E42" s="77" t="s">
        <v>112</v>
      </c>
      <c r="F42" s="77">
        <v>8035.7122357697199</v>
      </c>
      <c r="G42" s="77">
        <v>5801.7409958581102</v>
      </c>
      <c r="I42" s="75">
        <f>F42-F13</f>
        <v>542.15717212550589</v>
      </c>
    </row>
    <row r="43" spans="1:18" hidden="1">
      <c r="A43" s="77">
        <v>205</v>
      </c>
      <c r="B43" s="77" t="s">
        <v>109</v>
      </c>
      <c r="C43" s="77" t="s">
        <v>109</v>
      </c>
      <c r="D43" s="77" t="s">
        <v>94</v>
      </c>
      <c r="E43" s="77" t="s">
        <v>113</v>
      </c>
      <c r="F43" s="77">
        <v>31000.180083786399</v>
      </c>
      <c r="G43" s="77">
        <v>18435.163601170301</v>
      </c>
      <c r="I43" s="75">
        <f t="shared" ref="I43:I49" si="17">F43-F14</f>
        <v>-8901.9097870769037</v>
      </c>
    </row>
    <row r="44" spans="1:18" hidden="1">
      <c r="A44" s="77">
        <v>205</v>
      </c>
      <c r="B44" s="77" t="s">
        <v>109</v>
      </c>
      <c r="C44" s="77" t="s">
        <v>114</v>
      </c>
      <c r="D44" s="77" t="s">
        <v>94</v>
      </c>
      <c r="E44" s="77" t="s">
        <v>115</v>
      </c>
      <c r="F44" s="77">
        <v>24907.1709494801</v>
      </c>
      <c r="G44" s="77">
        <v>16798.7675105403</v>
      </c>
      <c r="I44" s="75">
        <f t="shared" si="17"/>
        <v>750.74466851569014</v>
      </c>
    </row>
    <row r="45" spans="1:18" hidden="1">
      <c r="A45" s="77">
        <v>205</v>
      </c>
      <c r="B45" s="77" t="s">
        <v>109</v>
      </c>
      <c r="C45" s="77" t="s">
        <v>116</v>
      </c>
      <c r="D45" s="77" t="s">
        <v>94</v>
      </c>
      <c r="E45" s="77" t="s">
        <v>117</v>
      </c>
      <c r="F45" s="77">
        <v>24065.616900430599</v>
      </c>
      <c r="G45" s="77">
        <v>17749.1962598018</v>
      </c>
      <c r="I45" s="75">
        <f t="shared" si="17"/>
        <v>8235.8372357291501</v>
      </c>
    </row>
    <row r="46" spans="1:18" hidden="1">
      <c r="A46" s="77" t="s">
        <v>105</v>
      </c>
      <c r="B46" s="77" t="s">
        <v>114</v>
      </c>
      <c r="C46" s="77"/>
      <c r="D46" s="77" t="s">
        <v>94</v>
      </c>
      <c r="E46" s="77" t="s">
        <v>118</v>
      </c>
      <c r="F46" s="77">
        <v>5727.2</v>
      </c>
      <c r="G46" s="77">
        <v>5324.7</v>
      </c>
      <c r="I46" s="75">
        <f t="shared" si="17"/>
        <v>79.624825585707185</v>
      </c>
    </row>
    <row r="47" spans="1:18" hidden="1">
      <c r="A47" s="77" t="s">
        <v>105</v>
      </c>
      <c r="B47" s="77" t="s">
        <v>114</v>
      </c>
      <c r="C47" s="77" t="s">
        <v>109</v>
      </c>
      <c r="D47" s="77" t="s">
        <v>94</v>
      </c>
      <c r="E47" s="77" t="s">
        <v>119</v>
      </c>
      <c r="F47" s="77">
        <v>5727.2</v>
      </c>
      <c r="G47" s="77">
        <v>5324.7</v>
      </c>
      <c r="I47" s="75">
        <f t="shared" si="17"/>
        <v>79.624825585707185</v>
      </c>
    </row>
    <row r="48" spans="1:18" hidden="1">
      <c r="A48" s="77" t="s">
        <v>105</v>
      </c>
      <c r="B48" s="77" t="s">
        <v>120</v>
      </c>
      <c r="C48" s="77"/>
      <c r="D48" s="77" t="s">
        <v>94</v>
      </c>
      <c r="E48" s="77" t="s">
        <v>121</v>
      </c>
      <c r="F48" s="77">
        <v>967.52</v>
      </c>
      <c r="G48" s="77">
        <v>887.45</v>
      </c>
      <c r="I48" s="75">
        <f t="shared" si="17"/>
        <v>-779.13404253346812</v>
      </c>
    </row>
    <row r="49" spans="1:9" hidden="1">
      <c r="A49" s="77" t="s">
        <v>105</v>
      </c>
      <c r="B49" s="77" t="s">
        <v>120</v>
      </c>
      <c r="C49" s="77" t="s">
        <v>107</v>
      </c>
      <c r="D49" s="77" t="s">
        <v>94</v>
      </c>
      <c r="E49" s="77" t="s">
        <v>122</v>
      </c>
      <c r="F49" s="77">
        <v>967.52</v>
      </c>
      <c r="G49" s="77">
        <v>887.45</v>
      </c>
      <c r="I49" s="75">
        <f t="shared" si="17"/>
        <v>-779.13404253346812</v>
      </c>
    </row>
    <row r="50" spans="1:9" hidden="1"/>
    <row r="51" spans="1:9" hidden="1"/>
    <row r="52" spans="1:9" hidden="1"/>
    <row r="53" spans="1:9" hidden="1"/>
    <row r="54" spans="1:9" hidden="1"/>
    <row r="55" spans="1:9" hidden="1"/>
    <row r="56" spans="1:9" hidden="1"/>
    <row r="57" spans="1:9" hidden="1"/>
    <row r="58" spans="1:9" hidden="1"/>
    <row r="59" spans="1:9" hidden="1"/>
    <row r="60" spans="1:9" hidden="1"/>
    <row r="61" spans="1:9" hidden="1"/>
    <row r="62" spans="1:9" hidden="1"/>
    <row r="63" spans="1:9" hidden="1"/>
    <row r="64" spans="1:9" hidden="1"/>
    <row r="65" hidden="1"/>
  </sheetData>
  <sheetProtection formatCells="0" formatColumns="0" formatRows="0"/>
  <mergeCells count="25">
    <mergeCell ref="A2:U2"/>
    <mergeCell ref="T3:U3"/>
    <mergeCell ref="A4:C4"/>
    <mergeCell ref="A7:C7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R4:R6"/>
    <mergeCell ref="S4:S6"/>
    <mergeCell ref="T4:T6"/>
    <mergeCell ref="U4:U6"/>
    <mergeCell ref="M4:M6"/>
    <mergeCell ref="N4:N6"/>
    <mergeCell ref="O4:O6"/>
    <mergeCell ref="P4:P6"/>
    <mergeCell ref="Q4:Q6"/>
  </mergeCells>
  <phoneticPr fontId="36" type="noConversion"/>
  <printOptions horizontalCentered="1"/>
  <pageMargins left="0" right="0" top="0.78740157480314998" bottom="0.78740157480314998" header="0.39370078740157499" footer="0.39370078740157499"/>
  <pageSetup paperSize="9" scale="65" orientation="landscape" horizontalDpi="1200" verticalDpi="1200"/>
  <headerFooter scaleWithDoc="0" alignWithMargins="0">
    <oddFooter>&amp;C第 &amp;P 页，共 &amp;N 页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P16"/>
  <sheetViews>
    <sheetView showGridLines="0" showZeros="0" topLeftCell="C1" zoomScale="130" zoomScaleNormal="130" workbookViewId="0">
      <selection activeCell="I9" sqref="I9"/>
    </sheetView>
  </sheetViews>
  <sheetFormatPr defaultColWidth="6.875" defaultRowHeight="12.75" customHeight="1"/>
  <cols>
    <col min="1" max="1" width="15.5" style="47" customWidth="1"/>
    <col min="2" max="2" width="9.125" style="47" customWidth="1"/>
    <col min="3" max="8" width="7.875" style="47" customWidth="1"/>
    <col min="9" max="9" width="9.125" style="47" customWidth="1"/>
    <col min="10" max="15" width="7.875" style="47" customWidth="1"/>
    <col min="16" max="250" width="6.875" style="47" customWidth="1"/>
    <col min="251" max="16384" width="6.875" style="47"/>
  </cols>
  <sheetData>
    <row r="1" spans="1:250" ht="12.75" customHeight="1">
      <c r="O1" s="56" t="s">
        <v>316</v>
      </c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</row>
    <row r="2" spans="1:250" ht="47.25" customHeight="1">
      <c r="A2" s="879" t="s">
        <v>394</v>
      </c>
      <c r="B2" s="880"/>
      <c r="C2" s="880"/>
      <c r="D2" s="880"/>
      <c r="E2" s="880"/>
      <c r="F2" s="880"/>
      <c r="G2" s="880"/>
      <c r="H2" s="880"/>
      <c r="I2" s="880"/>
      <c r="J2" s="880"/>
      <c r="K2" s="880"/>
      <c r="L2" s="880"/>
      <c r="M2" s="880"/>
      <c r="N2" s="880"/>
      <c r="O2" s="880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</row>
    <row r="3" spans="1:250" ht="12.75" customHeight="1">
      <c r="A3" s="48" t="s">
        <v>125</v>
      </c>
      <c r="F3" s="48"/>
      <c r="G3" s="48"/>
      <c r="H3" s="48"/>
      <c r="I3" s="48"/>
      <c r="J3" s="48"/>
      <c r="K3" s="48"/>
      <c r="L3" s="48"/>
      <c r="M3" s="48"/>
      <c r="N3" s="48"/>
      <c r="O3" s="48" t="s">
        <v>78</v>
      </c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</row>
    <row r="4" spans="1:250" ht="23.25" customHeight="1">
      <c r="A4" s="885" t="s">
        <v>317</v>
      </c>
      <c r="B4" s="881" t="s">
        <v>395</v>
      </c>
      <c r="C4" s="882"/>
      <c r="D4" s="882"/>
      <c r="E4" s="882"/>
      <c r="F4" s="882"/>
      <c r="G4" s="882"/>
      <c r="H4" s="882"/>
      <c r="I4" s="883" t="s">
        <v>396</v>
      </c>
      <c r="J4" s="884"/>
      <c r="K4" s="884"/>
      <c r="L4" s="884"/>
      <c r="M4" s="884"/>
      <c r="N4" s="884"/>
      <c r="O4" s="88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</row>
    <row r="5" spans="1:250" ht="23.25" customHeight="1">
      <c r="A5" s="885"/>
      <c r="B5" s="886" t="s">
        <v>81</v>
      </c>
      <c r="C5" s="886" t="s">
        <v>209</v>
      </c>
      <c r="D5" s="886" t="s">
        <v>318</v>
      </c>
      <c r="E5" s="888" t="s">
        <v>319</v>
      </c>
      <c r="F5" s="890" t="s">
        <v>212</v>
      </c>
      <c r="G5" s="890" t="s">
        <v>320</v>
      </c>
      <c r="H5" s="891" t="s">
        <v>214</v>
      </c>
      <c r="I5" s="889" t="s">
        <v>81</v>
      </c>
      <c r="J5" s="878" t="s">
        <v>209</v>
      </c>
      <c r="K5" s="878" t="s">
        <v>318</v>
      </c>
      <c r="L5" s="878" t="s">
        <v>319</v>
      </c>
      <c r="M5" s="878" t="s">
        <v>212</v>
      </c>
      <c r="N5" s="878" t="s">
        <v>320</v>
      </c>
      <c r="O5" s="878" t="s">
        <v>214</v>
      </c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</row>
    <row r="6" spans="1:250" ht="33" customHeight="1">
      <c r="A6" s="885"/>
      <c r="B6" s="887"/>
      <c r="C6" s="887"/>
      <c r="D6" s="887"/>
      <c r="E6" s="889"/>
      <c r="F6" s="878"/>
      <c r="G6" s="878"/>
      <c r="H6" s="892"/>
      <c r="I6" s="889"/>
      <c r="J6" s="878"/>
      <c r="K6" s="878"/>
      <c r="L6" s="878"/>
      <c r="M6" s="878"/>
      <c r="N6" s="878"/>
      <c r="O6" s="878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</row>
    <row r="7" spans="1:250" ht="12.75" customHeight="1">
      <c r="A7" s="49" t="s">
        <v>93</v>
      </c>
      <c r="B7" s="50">
        <v>7</v>
      </c>
      <c r="C7" s="50">
        <v>8</v>
      </c>
      <c r="D7" s="50">
        <v>9</v>
      </c>
      <c r="E7" s="50">
        <v>10</v>
      </c>
      <c r="F7" s="50">
        <v>11</v>
      </c>
      <c r="G7" s="50">
        <v>12</v>
      </c>
      <c r="H7" s="50">
        <v>13</v>
      </c>
      <c r="I7" s="50">
        <v>14</v>
      </c>
      <c r="J7" s="50">
        <v>15</v>
      </c>
      <c r="K7" s="50">
        <v>16</v>
      </c>
      <c r="L7" s="50">
        <v>17</v>
      </c>
      <c r="M7" s="50">
        <v>18</v>
      </c>
      <c r="N7" s="50">
        <v>19</v>
      </c>
      <c r="O7" s="50">
        <v>20</v>
      </c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</row>
    <row r="8" spans="1:250" s="46" customFormat="1" ht="28.5" customHeight="1">
      <c r="A8" s="51" t="s">
        <v>95</v>
      </c>
      <c r="B8" s="52">
        <f>C8</f>
        <v>94.8</v>
      </c>
      <c r="C8" s="52">
        <v>94.8</v>
      </c>
      <c r="D8" s="52"/>
      <c r="E8" s="52"/>
      <c r="F8" s="52"/>
      <c r="G8" s="52"/>
      <c r="H8" s="53"/>
      <c r="I8" s="57">
        <f>J8+K8+L8+M8+N8+O8</f>
        <v>89.75</v>
      </c>
      <c r="J8" s="52">
        <v>89.75</v>
      </c>
      <c r="K8" s="52"/>
      <c r="L8" s="52"/>
      <c r="M8" s="52"/>
      <c r="N8" s="52"/>
      <c r="O8" s="53"/>
      <c r="P8" s="58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21"/>
      <c r="AR8" s="21"/>
      <c r="AS8" s="21"/>
      <c r="AT8" s="21"/>
      <c r="AU8" s="21"/>
      <c r="AV8" s="21"/>
      <c r="AW8" s="21"/>
      <c r="AX8" s="21"/>
      <c r="AY8" s="21"/>
      <c r="AZ8" s="21"/>
      <c r="BA8" s="21"/>
      <c r="BB8" s="21"/>
      <c r="BC8" s="21"/>
      <c r="BD8" s="21"/>
      <c r="BE8" s="21"/>
      <c r="BF8" s="21"/>
      <c r="BG8" s="21"/>
      <c r="BH8" s="21"/>
      <c r="BI8" s="21"/>
      <c r="BJ8" s="21"/>
      <c r="BK8" s="21"/>
      <c r="BL8" s="21"/>
      <c r="BM8" s="21"/>
      <c r="BN8" s="21"/>
      <c r="BO8" s="21"/>
      <c r="BP8" s="21"/>
      <c r="BQ8" s="21"/>
      <c r="BR8" s="21"/>
      <c r="BS8" s="21"/>
      <c r="BT8" s="21"/>
      <c r="BU8" s="21"/>
      <c r="BV8" s="21"/>
      <c r="BW8" s="21"/>
      <c r="BX8" s="21"/>
      <c r="BY8" s="21"/>
      <c r="BZ8" s="21"/>
      <c r="CA8" s="21"/>
      <c r="CB8" s="21"/>
      <c r="CC8" s="21"/>
      <c r="CD8" s="21"/>
      <c r="CE8" s="21"/>
      <c r="CF8" s="21"/>
      <c r="CG8" s="21"/>
      <c r="CH8" s="21"/>
      <c r="CI8" s="21"/>
      <c r="CJ8" s="21"/>
      <c r="CK8" s="21"/>
      <c r="CL8" s="21"/>
      <c r="CM8" s="21"/>
      <c r="CN8" s="21"/>
      <c r="CO8" s="21"/>
      <c r="CP8" s="21"/>
      <c r="CQ8" s="21"/>
      <c r="CR8" s="21"/>
      <c r="CS8" s="21"/>
      <c r="CT8" s="21"/>
      <c r="CU8" s="21"/>
      <c r="CV8" s="21"/>
      <c r="CW8" s="21"/>
      <c r="CX8" s="21"/>
      <c r="CY8" s="21"/>
      <c r="CZ8" s="21"/>
      <c r="DA8" s="21"/>
      <c r="DB8" s="21"/>
      <c r="DC8" s="21"/>
      <c r="DD8" s="21"/>
      <c r="DE8" s="21"/>
      <c r="DF8" s="21"/>
      <c r="DG8" s="21"/>
      <c r="DH8" s="21"/>
      <c r="DI8" s="21"/>
      <c r="DJ8" s="21"/>
      <c r="DK8" s="21"/>
      <c r="DL8" s="21"/>
      <c r="DM8" s="21"/>
      <c r="DN8" s="21"/>
      <c r="DO8" s="21"/>
      <c r="DP8" s="21"/>
      <c r="DQ8" s="21"/>
      <c r="DR8" s="21"/>
      <c r="DS8" s="21"/>
      <c r="DT8" s="21"/>
      <c r="DU8" s="21"/>
      <c r="DV8" s="21"/>
      <c r="DW8" s="21"/>
      <c r="DX8" s="21"/>
      <c r="DY8" s="21"/>
      <c r="DZ8" s="21"/>
      <c r="EA8" s="21"/>
      <c r="EB8" s="21"/>
      <c r="EC8" s="21"/>
      <c r="ED8" s="21"/>
      <c r="EE8" s="21"/>
      <c r="EF8" s="21"/>
      <c r="EG8" s="21"/>
      <c r="EH8" s="21"/>
      <c r="EI8" s="21"/>
      <c r="EJ8" s="21"/>
      <c r="EK8" s="21"/>
      <c r="EL8" s="21"/>
      <c r="EM8" s="21"/>
      <c r="EN8" s="21"/>
      <c r="EO8" s="21"/>
      <c r="EP8" s="21"/>
      <c r="EQ8" s="21"/>
      <c r="ER8" s="21"/>
      <c r="ES8" s="21"/>
      <c r="ET8" s="21"/>
      <c r="EU8" s="21"/>
      <c r="EV8" s="21"/>
      <c r="EW8" s="21"/>
      <c r="EX8" s="21"/>
      <c r="EY8" s="21"/>
      <c r="EZ8" s="21"/>
      <c r="FA8" s="21"/>
      <c r="FB8" s="21"/>
      <c r="FC8" s="21"/>
      <c r="FD8" s="21"/>
      <c r="FE8" s="21"/>
      <c r="FF8" s="21"/>
      <c r="FG8" s="21"/>
      <c r="FH8" s="21"/>
      <c r="FI8" s="21"/>
      <c r="FJ8" s="21"/>
      <c r="FK8" s="21"/>
      <c r="FL8" s="21"/>
      <c r="FM8" s="21"/>
      <c r="FN8" s="21"/>
      <c r="FO8" s="21"/>
      <c r="FP8" s="21"/>
      <c r="FQ8" s="21"/>
      <c r="FR8" s="21"/>
      <c r="FS8" s="21"/>
      <c r="FT8" s="21"/>
      <c r="FU8" s="21"/>
      <c r="FV8" s="21"/>
      <c r="FW8" s="21"/>
      <c r="FX8" s="21"/>
      <c r="FY8" s="21"/>
      <c r="FZ8" s="21"/>
      <c r="GA8" s="21"/>
      <c r="GB8" s="21"/>
      <c r="GC8" s="21"/>
      <c r="GD8" s="21"/>
      <c r="GE8" s="21"/>
      <c r="GF8" s="21"/>
      <c r="GG8" s="21"/>
      <c r="GH8" s="21"/>
      <c r="GI8" s="21"/>
      <c r="GJ8" s="21"/>
      <c r="GK8" s="21"/>
      <c r="GL8" s="21"/>
      <c r="GM8" s="21"/>
      <c r="GN8" s="21"/>
      <c r="GO8" s="21"/>
      <c r="GP8" s="21"/>
      <c r="GQ8" s="21"/>
      <c r="GR8" s="21"/>
      <c r="GS8" s="21"/>
      <c r="GT8" s="21"/>
      <c r="GU8" s="21"/>
      <c r="GV8" s="21"/>
      <c r="GW8" s="21"/>
      <c r="GX8" s="21"/>
      <c r="GY8" s="21"/>
      <c r="GZ8" s="21"/>
      <c r="HA8" s="21"/>
      <c r="HB8" s="21"/>
      <c r="HC8" s="21"/>
      <c r="HD8" s="21"/>
      <c r="HE8" s="21"/>
      <c r="HF8" s="21"/>
      <c r="HG8" s="21"/>
      <c r="HH8" s="21"/>
      <c r="HI8" s="21"/>
      <c r="HJ8" s="21"/>
      <c r="HK8" s="21"/>
      <c r="HL8" s="21"/>
      <c r="HM8" s="21"/>
      <c r="HN8" s="21"/>
      <c r="HO8" s="21"/>
      <c r="HP8" s="21"/>
      <c r="HQ8" s="21"/>
      <c r="HR8" s="21"/>
      <c r="HS8" s="21"/>
      <c r="HT8" s="21"/>
      <c r="HU8" s="21"/>
      <c r="HV8" s="21"/>
      <c r="HW8" s="21"/>
      <c r="HX8" s="21"/>
      <c r="HY8" s="21"/>
      <c r="HZ8" s="21"/>
      <c r="IA8" s="21"/>
      <c r="IB8" s="21"/>
      <c r="IC8" s="21"/>
      <c r="ID8" s="21"/>
      <c r="IE8" s="21"/>
      <c r="IF8" s="21"/>
      <c r="IG8" s="21"/>
      <c r="IH8" s="21"/>
      <c r="II8" s="21"/>
      <c r="IJ8" s="21"/>
      <c r="IK8" s="21"/>
      <c r="IL8" s="21"/>
      <c r="IM8" s="21"/>
      <c r="IN8" s="21"/>
      <c r="IO8" s="21"/>
      <c r="IP8" s="21"/>
    </row>
    <row r="9" spans="1:250" ht="30.75" customHeight="1">
      <c r="A9" s="46"/>
      <c r="C9" s="46"/>
      <c r="D9" s="54"/>
      <c r="E9" s="54"/>
      <c r="F9" s="54"/>
      <c r="G9" s="54"/>
      <c r="H9" s="54"/>
      <c r="I9" s="46"/>
      <c r="J9" s="46"/>
      <c r="K9" s="46"/>
      <c r="L9" s="46"/>
      <c r="M9" s="46"/>
      <c r="N9" s="46"/>
      <c r="O9" s="46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</row>
    <row r="10" spans="1:250" ht="12.75" customHeight="1">
      <c r="C10" s="46"/>
      <c r="D10" s="54"/>
      <c r="E10" s="54"/>
      <c r="F10" s="54"/>
      <c r="G10" s="54"/>
      <c r="H10" s="54"/>
      <c r="I10" s="46"/>
      <c r="J10" s="46"/>
      <c r="L10" s="46"/>
      <c r="N10" s="59"/>
      <c r="O10" s="46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</row>
    <row r="11" spans="1:250" ht="12.75" customHeight="1">
      <c r="D11" s="54"/>
      <c r="E11" s="54"/>
      <c r="F11" s="54"/>
      <c r="G11" s="54"/>
      <c r="H11" s="54"/>
      <c r="I11" s="46"/>
      <c r="K11" s="46"/>
      <c r="O11" s="46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</row>
    <row r="12" spans="1:250" ht="12.75" customHeight="1">
      <c r="B12" s="46"/>
      <c r="D12" s="54"/>
      <c r="E12" s="54"/>
      <c r="F12" s="54"/>
      <c r="G12" s="54"/>
      <c r="H12" s="54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</row>
    <row r="13" spans="1:250" ht="12.75" customHeight="1">
      <c r="D13" s="54"/>
      <c r="E13" s="54"/>
      <c r="F13" s="54"/>
      <c r="G13" s="54"/>
      <c r="H13" s="54"/>
      <c r="O13" s="46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</row>
    <row r="14" spans="1:250" ht="12.75" customHeight="1">
      <c r="A14"/>
      <c r="B14"/>
      <c r="C14"/>
      <c r="D14" s="55"/>
      <c r="E14" s="55"/>
      <c r="F14" s="55"/>
      <c r="G14" s="55"/>
      <c r="H14" s="55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</row>
    <row r="15" spans="1:250" ht="12.75" customHeight="1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</row>
    <row r="16" spans="1:250" ht="12.75" customHeight="1">
      <c r="A16" s="4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</row>
  </sheetData>
  <sheetProtection formatCells="0" formatColumns="0" formatRows="0"/>
  <mergeCells count="18">
    <mergeCell ref="K5:K6"/>
    <mergeCell ref="L5:L6"/>
    <mergeCell ref="M5:M6"/>
    <mergeCell ref="N5:N6"/>
    <mergeCell ref="O5:O6"/>
    <mergeCell ref="A2:O2"/>
    <mergeCell ref="B4:H4"/>
    <mergeCell ref="I4:O4"/>
    <mergeCell ref="A4:A6"/>
    <mergeCell ref="B5:B6"/>
    <mergeCell ref="C5:C6"/>
    <mergeCell ref="D5:D6"/>
    <mergeCell ref="E5:E6"/>
    <mergeCell ref="F5:F6"/>
    <mergeCell ref="G5:G6"/>
    <mergeCell ref="H5:H6"/>
    <mergeCell ref="I5:I6"/>
    <mergeCell ref="J5:J6"/>
  </mergeCells>
  <phoneticPr fontId="36" type="noConversion"/>
  <printOptions horizontalCentered="1"/>
  <pageMargins left="0.74791666666666701" right="0.74791666666666701" top="0.78680555555555598" bottom="0.78680555555555598" header="0.39305555555555599" footer="0.39305555555555599"/>
  <pageSetup paperSize="9" scale="95" orientation="landscape" horizontalDpi="1200" verticalDpi="1200"/>
  <headerFooter scaleWithDoc="0" alignWithMargins="0">
    <oddFooter>&amp;C第 &amp;P 页，共 &amp;N 页</oddFooter>
  </headerFooter>
</worksheet>
</file>

<file path=xl/worksheets/sheet2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4"/>
  <sheetViews>
    <sheetView showGridLines="0" showZeros="0" zoomScale="110" zoomScaleNormal="110" workbookViewId="0">
      <selection activeCell="D7" sqref="D7"/>
    </sheetView>
  </sheetViews>
  <sheetFormatPr defaultColWidth="6.875" defaultRowHeight="12.75" customHeight="1"/>
  <cols>
    <col min="1" max="1" width="8.75" style="26" customWidth="1"/>
    <col min="2" max="2" width="13.5" style="26" customWidth="1"/>
    <col min="3" max="5" width="15.125" style="26" customWidth="1"/>
    <col min="6" max="7" width="23.625" style="26" customWidth="1"/>
    <col min="8" max="9" width="20.625" style="26" customWidth="1"/>
    <col min="10" max="10" width="8.75" style="26" customWidth="1"/>
    <col min="11" max="16384" width="6.875" style="26"/>
  </cols>
  <sheetData>
    <row r="1" spans="1:10" ht="18.75" customHeight="1">
      <c r="A1" s="27"/>
      <c r="B1" s="27"/>
      <c r="C1" s="27"/>
      <c r="D1" s="27"/>
      <c r="E1" s="28"/>
      <c r="F1" s="27"/>
      <c r="G1" s="27"/>
      <c r="H1" s="27"/>
      <c r="I1" s="27" t="s">
        <v>321</v>
      </c>
      <c r="J1" s="27"/>
    </row>
    <row r="2" spans="1:10" ht="18.75" customHeight="1">
      <c r="A2" s="893" t="s">
        <v>322</v>
      </c>
      <c r="B2" s="893"/>
      <c r="C2" s="893"/>
      <c r="D2" s="893"/>
      <c r="E2" s="893"/>
      <c r="F2" s="893"/>
      <c r="G2" s="893"/>
      <c r="H2" s="893"/>
      <c r="I2" s="893"/>
      <c r="J2" s="27"/>
    </row>
    <row r="3" spans="1:10" ht="18.75" customHeight="1">
      <c r="A3" s="26" t="s">
        <v>125</v>
      </c>
      <c r="I3" s="42" t="s">
        <v>78</v>
      </c>
    </row>
    <row r="4" spans="1:10" ht="32.25" customHeight="1">
      <c r="A4" s="897" t="s">
        <v>156</v>
      </c>
      <c r="B4" s="898" t="s">
        <v>80</v>
      </c>
      <c r="C4" s="894" t="s">
        <v>323</v>
      </c>
      <c r="D4" s="895"/>
      <c r="E4" s="896"/>
      <c r="F4" s="895" t="s">
        <v>324</v>
      </c>
      <c r="G4" s="894" t="s">
        <v>325</v>
      </c>
      <c r="H4" s="894" t="s">
        <v>326</v>
      </c>
      <c r="I4" s="895"/>
      <c r="J4" s="27"/>
    </row>
    <row r="5" spans="1:10" ht="24.75" customHeight="1">
      <c r="A5" s="897"/>
      <c r="B5" s="898"/>
      <c r="C5" s="29" t="s">
        <v>327</v>
      </c>
      <c r="D5" s="30" t="s">
        <v>128</v>
      </c>
      <c r="E5" s="31" t="s">
        <v>129</v>
      </c>
      <c r="F5" s="895"/>
      <c r="G5" s="894"/>
      <c r="H5" s="32" t="s">
        <v>328</v>
      </c>
      <c r="I5" s="43" t="s">
        <v>329</v>
      </c>
      <c r="J5" s="27"/>
    </row>
    <row r="6" spans="1:10" s="24" customFormat="1" ht="24" customHeight="1">
      <c r="A6" s="33" t="s">
        <v>81</v>
      </c>
      <c r="B6" s="33"/>
      <c r="C6" s="34">
        <f>C7</f>
        <v>121286</v>
      </c>
      <c r="D6" s="34">
        <f>D7</f>
        <v>95452.03</v>
      </c>
      <c r="E6" s="34">
        <f>E7</f>
        <v>25833.97</v>
      </c>
      <c r="F6" s="33"/>
      <c r="G6" s="33"/>
      <c r="H6" s="35"/>
      <c r="I6" s="33"/>
      <c r="J6" s="44"/>
    </row>
    <row r="7" spans="1:10" s="25" customFormat="1" ht="87.75" customHeight="1">
      <c r="A7" s="36" t="s">
        <v>94</v>
      </c>
      <c r="B7" s="37" t="s">
        <v>95</v>
      </c>
      <c r="C7" s="38">
        <f>D7+E7</f>
        <v>121286</v>
      </c>
      <c r="D7" s="38">
        <v>95452.03</v>
      </c>
      <c r="E7" s="38">
        <v>25833.97</v>
      </c>
      <c r="F7" s="39" t="s">
        <v>330</v>
      </c>
      <c r="G7" s="39" t="s">
        <v>331</v>
      </c>
      <c r="H7" s="39" t="s">
        <v>331</v>
      </c>
      <c r="I7" s="45" t="s">
        <v>331</v>
      </c>
      <c r="J7" s="40"/>
    </row>
    <row r="8" spans="1:10" ht="49.5" customHeight="1">
      <c r="A8" s="40"/>
      <c r="B8" s="40"/>
      <c r="C8" s="40"/>
      <c r="D8" s="40"/>
      <c r="E8" s="41"/>
      <c r="F8" s="40"/>
      <c r="G8" s="40"/>
      <c r="H8" s="40"/>
      <c r="I8" s="40"/>
      <c r="J8" s="27"/>
    </row>
    <row r="9" spans="1:10" ht="18.75" customHeight="1">
      <c r="A9" s="27"/>
      <c r="B9" s="40"/>
      <c r="C9" s="40"/>
      <c r="D9" s="40"/>
      <c r="E9" s="28"/>
      <c r="F9" s="27"/>
      <c r="G9" s="27"/>
      <c r="H9" s="40"/>
      <c r="I9" s="40"/>
      <c r="J9" s="27"/>
    </row>
    <row r="10" spans="1:10" ht="18.75" customHeight="1">
      <c r="A10" s="27"/>
      <c r="B10" s="40"/>
      <c r="C10" s="40"/>
      <c r="D10" s="40"/>
      <c r="E10" s="41"/>
      <c r="F10" s="27"/>
      <c r="G10" s="27"/>
      <c r="H10" s="27"/>
      <c r="I10" s="27"/>
      <c r="J10" s="27"/>
    </row>
    <row r="11" spans="1:10" ht="18.75" customHeight="1">
      <c r="A11" s="27"/>
      <c r="B11" s="40"/>
      <c r="C11" s="27"/>
      <c r="D11" s="40"/>
      <c r="E11" s="28"/>
      <c r="F11" s="27"/>
      <c r="G11" s="27"/>
      <c r="H11" s="40"/>
      <c r="I11" s="40"/>
      <c r="J11" s="27"/>
    </row>
    <row r="12" spans="1:10" ht="18.75" customHeight="1">
      <c r="A12" s="27"/>
      <c r="B12" s="27"/>
      <c r="C12" s="40"/>
      <c r="D12" s="40"/>
      <c r="E12" s="28"/>
      <c r="F12" s="27"/>
      <c r="G12" s="27"/>
      <c r="H12" s="27"/>
      <c r="I12" s="27"/>
      <c r="J12" s="27"/>
    </row>
    <row r="13" spans="1:10" ht="18.75" customHeight="1">
      <c r="A13" s="27"/>
      <c r="B13" s="27"/>
      <c r="C13" s="40"/>
      <c r="D13" s="40"/>
      <c r="E13" s="41"/>
      <c r="F13" s="27"/>
      <c r="G13" s="40"/>
      <c r="H13" s="40"/>
      <c r="I13" s="27"/>
      <c r="J13" s="27"/>
    </row>
    <row r="14" spans="1:10" ht="18.75" customHeight="1">
      <c r="A14" s="27"/>
      <c r="B14" s="27"/>
      <c r="C14" s="27"/>
      <c r="D14" s="27"/>
      <c r="E14" s="28"/>
      <c r="F14" s="27"/>
      <c r="G14" s="27"/>
      <c r="H14" s="27"/>
      <c r="I14" s="27"/>
      <c r="J14" s="27"/>
    </row>
  </sheetData>
  <sheetProtection formatCells="0" formatColumns="0" formatRows="0"/>
  <mergeCells count="7">
    <mergeCell ref="A2:I2"/>
    <mergeCell ref="C4:E4"/>
    <mergeCell ref="H4:I4"/>
    <mergeCell ref="A4:A5"/>
    <mergeCell ref="B4:B5"/>
    <mergeCell ref="F4:F5"/>
    <mergeCell ref="G4:G5"/>
  </mergeCells>
  <phoneticPr fontId="36" type="noConversion"/>
  <printOptions horizontalCentered="1"/>
  <pageMargins left="0.74791666666666701" right="0.74791666666666701" top="0.78680555555555598" bottom="0.78680555555555598" header="0.39305555555555599" footer="0.39305555555555599"/>
  <pageSetup paperSize="9" scale="78" orientation="landscape" horizontalDpi="1200" verticalDpi="1200"/>
  <headerFooter scaleWithDoc="0" alignWithMargins="0">
    <oddFooter>&amp;C第 &amp;P 页，共 &amp;N 页</oddFooter>
  </headerFooter>
</worksheet>
</file>

<file path=xl/worksheets/sheet3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17"/>
  <sheetViews>
    <sheetView showGridLines="0" showZeros="0" zoomScale="85" zoomScaleNormal="85" workbookViewId="0">
      <selection activeCell="I1" sqref="I1:I1048576"/>
    </sheetView>
  </sheetViews>
  <sheetFormatPr defaultColWidth="6.875" defaultRowHeight="12.75" customHeight="1"/>
  <cols>
    <col min="1" max="1" width="8.75" style="3" customWidth="1"/>
    <col min="2" max="2" width="9.5" style="3" customWidth="1"/>
    <col min="3" max="3" width="10.625" style="3" customWidth="1"/>
    <col min="4" max="4" width="4.625" style="3" customWidth="1"/>
    <col min="5" max="6" width="11.625" style="3" customWidth="1"/>
    <col min="7" max="7" width="10.25" style="3" customWidth="1"/>
    <col min="8" max="8" width="14.75" style="3" customWidth="1"/>
    <col min="9" max="9" width="6.25" style="3" customWidth="1"/>
    <col min="10" max="10" width="19.5" style="3" customWidth="1"/>
    <col min="11" max="11" width="16.875" style="3" customWidth="1"/>
    <col min="12" max="12" width="8.875" style="3" customWidth="1"/>
    <col min="13" max="13" width="8.75" style="3" customWidth="1"/>
    <col min="14" max="14" width="5.25" style="3" customWidth="1"/>
    <col min="15" max="15" width="8.75" style="3" customWidth="1"/>
    <col min="16" max="16" width="17.125" style="3" customWidth="1"/>
    <col min="17" max="17" width="11.125" style="3" customWidth="1"/>
    <col min="18" max="18" width="11.375" style="3" customWidth="1"/>
    <col min="19" max="19" width="8.75" style="3" customWidth="1"/>
    <col min="20" max="16384" width="6.875" style="3"/>
  </cols>
  <sheetData>
    <row r="1" spans="1:19" ht="18.75" customHeight="1">
      <c r="A1" s="4"/>
      <c r="B1" s="4"/>
      <c r="C1" s="4"/>
      <c r="D1" s="4"/>
      <c r="E1" s="4"/>
      <c r="F1" s="4"/>
      <c r="G1" s="5"/>
      <c r="H1" s="4"/>
      <c r="I1" s="4"/>
      <c r="J1" s="4"/>
      <c r="K1" s="4"/>
      <c r="L1" s="4"/>
      <c r="M1" s="4"/>
      <c r="N1" s="4" t="s">
        <v>332</v>
      </c>
      <c r="O1" s="4"/>
      <c r="P1"/>
      <c r="Q1"/>
      <c r="R1"/>
      <c r="S1"/>
    </row>
    <row r="2" spans="1:19" ht="18.75" customHeight="1">
      <c r="A2" s="899" t="s">
        <v>333</v>
      </c>
      <c r="B2" s="899"/>
      <c r="C2" s="899"/>
      <c r="D2" s="899"/>
      <c r="E2" s="899"/>
      <c r="F2" s="899"/>
      <c r="G2" s="899"/>
      <c r="H2" s="899"/>
      <c r="I2" s="899"/>
      <c r="J2" s="899"/>
      <c r="K2" s="899"/>
      <c r="L2" s="899"/>
      <c r="M2" s="899"/>
      <c r="N2" s="899"/>
      <c r="O2" s="4"/>
      <c r="P2"/>
      <c r="Q2"/>
      <c r="R2"/>
      <c r="S2"/>
    </row>
    <row r="3" spans="1:19" ht="18.75" customHeight="1">
      <c r="A3" s="3" t="s">
        <v>125</v>
      </c>
      <c r="N3" s="16" t="s">
        <v>78</v>
      </c>
      <c r="P3"/>
      <c r="Q3"/>
      <c r="R3"/>
      <c r="S3"/>
    </row>
    <row r="4" spans="1:19" ht="32.25" customHeight="1">
      <c r="A4" s="900" t="s">
        <v>156</v>
      </c>
      <c r="B4" s="900" t="s">
        <v>80</v>
      </c>
      <c r="C4" s="900" t="s">
        <v>334</v>
      </c>
      <c r="D4" s="900" t="s">
        <v>335</v>
      </c>
      <c r="E4" s="900" t="s">
        <v>336</v>
      </c>
      <c r="F4" s="900"/>
      <c r="G4" s="900" t="s">
        <v>337</v>
      </c>
      <c r="H4" s="900" t="s">
        <v>338</v>
      </c>
      <c r="I4" s="900" t="s">
        <v>339</v>
      </c>
      <c r="J4" s="900" t="s">
        <v>340</v>
      </c>
      <c r="K4" s="900" t="s">
        <v>341</v>
      </c>
      <c r="L4" s="900" t="s">
        <v>342</v>
      </c>
      <c r="M4" s="900" t="s">
        <v>343</v>
      </c>
      <c r="N4" s="900" t="s">
        <v>344</v>
      </c>
      <c r="O4" s="4"/>
      <c r="P4"/>
      <c r="Q4"/>
      <c r="R4"/>
      <c r="S4"/>
    </row>
    <row r="5" spans="1:19" ht="24.75" customHeight="1">
      <c r="A5" s="900"/>
      <c r="B5" s="900"/>
      <c r="C5" s="900"/>
      <c r="D5" s="900"/>
      <c r="E5" s="6" t="s">
        <v>197</v>
      </c>
      <c r="F5" s="6" t="s">
        <v>345</v>
      </c>
      <c r="G5" s="900"/>
      <c r="H5" s="900"/>
      <c r="I5" s="900"/>
      <c r="J5" s="900"/>
      <c r="K5" s="900"/>
      <c r="L5" s="900"/>
      <c r="M5" s="900"/>
      <c r="N5" s="900"/>
      <c r="O5" s="4"/>
      <c r="P5"/>
      <c r="Q5"/>
      <c r="R5"/>
      <c r="S5"/>
    </row>
    <row r="6" spans="1:19" s="1" customFormat="1" ht="27" customHeight="1">
      <c r="A6" s="7" t="s">
        <v>81</v>
      </c>
      <c r="B6" s="7"/>
      <c r="C6" s="7"/>
      <c r="D6" s="7"/>
      <c r="E6" s="8">
        <f>SUM(E7:E17)</f>
        <v>4186.2</v>
      </c>
      <c r="F6" s="8">
        <f>SUM(F7:F17)</f>
        <v>4186.2</v>
      </c>
      <c r="G6" s="7"/>
      <c r="H6" s="7"/>
      <c r="I6" s="7"/>
      <c r="J6" s="7"/>
      <c r="K6" s="7"/>
      <c r="L6" s="7"/>
      <c r="M6" s="7"/>
      <c r="N6" s="7"/>
      <c r="O6" s="17"/>
      <c r="P6" s="18"/>
      <c r="Q6" s="18"/>
      <c r="R6" s="18"/>
      <c r="S6" s="18"/>
    </row>
    <row r="7" spans="1:19" s="2" customFormat="1" ht="180">
      <c r="A7" s="9" t="s">
        <v>300</v>
      </c>
      <c r="B7" s="10" t="s">
        <v>95</v>
      </c>
      <c r="C7" s="9" t="s">
        <v>346</v>
      </c>
      <c r="D7" s="9" t="s">
        <v>347</v>
      </c>
      <c r="E7" s="11">
        <f>F7</f>
        <v>370</v>
      </c>
      <c r="F7" s="11">
        <v>370</v>
      </c>
      <c r="G7" s="12" t="s">
        <v>348</v>
      </c>
      <c r="H7" s="12" t="s">
        <v>349</v>
      </c>
      <c r="I7" s="19" t="s">
        <v>397</v>
      </c>
      <c r="J7" s="12" t="s">
        <v>350</v>
      </c>
      <c r="K7" s="12" t="s">
        <v>351</v>
      </c>
      <c r="L7" s="12" t="s">
        <v>352</v>
      </c>
      <c r="M7" s="12" t="s">
        <v>353</v>
      </c>
      <c r="N7" s="12"/>
      <c r="O7" s="20"/>
      <c r="P7" s="21"/>
      <c r="Q7" s="21"/>
      <c r="R7" s="21"/>
      <c r="S7" s="21"/>
    </row>
    <row r="8" spans="1:19" ht="336">
      <c r="A8" s="9" t="s">
        <v>300</v>
      </c>
      <c r="B8" s="10" t="s">
        <v>95</v>
      </c>
      <c r="C8" s="13" t="s">
        <v>354</v>
      </c>
      <c r="D8" s="9" t="s">
        <v>347</v>
      </c>
      <c r="E8" s="11">
        <f t="shared" ref="E8:E17" si="0">F8</f>
        <v>100</v>
      </c>
      <c r="F8" s="13">
        <v>100</v>
      </c>
      <c r="G8" s="12" t="s">
        <v>355</v>
      </c>
      <c r="H8" s="12" t="s">
        <v>356</v>
      </c>
      <c r="I8" s="19" t="s">
        <v>397</v>
      </c>
      <c r="J8" s="12" t="s">
        <v>357</v>
      </c>
      <c r="K8" s="12" t="s">
        <v>358</v>
      </c>
      <c r="L8" s="12"/>
      <c r="M8" s="12"/>
      <c r="N8" s="12"/>
      <c r="O8" s="22"/>
      <c r="P8"/>
      <c r="Q8"/>
      <c r="R8"/>
      <c r="S8"/>
    </row>
    <row r="9" spans="1:19" ht="144">
      <c r="A9" s="9" t="s">
        <v>300</v>
      </c>
      <c r="B9" s="10" t="s">
        <v>95</v>
      </c>
      <c r="C9" s="13" t="s">
        <v>359</v>
      </c>
      <c r="D9" s="9" t="s">
        <v>347</v>
      </c>
      <c r="E9" s="11">
        <f t="shared" si="0"/>
        <v>605</v>
      </c>
      <c r="F9" s="13">
        <v>605</v>
      </c>
      <c r="G9" s="12" t="s">
        <v>360</v>
      </c>
      <c r="H9" s="12" t="s">
        <v>361</v>
      </c>
      <c r="I9" s="19" t="s">
        <v>397</v>
      </c>
      <c r="J9" s="12" t="s">
        <v>362</v>
      </c>
      <c r="K9" s="12" t="s">
        <v>363</v>
      </c>
      <c r="L9" s="12"/>
      <c r="M9" s="12"/>
      <c r="N9" s="13"/>
      <c r="O9" s="22"/>
      <c r="P9"/>
      <c r="Q9"/>
      <c r="R9"/>
      <c r="S9"/>
    </row>
    <row r="10" spans="1:19" ht="144">
      <c r="A10" s="9" t="s">
        <v>300</v>
      </c>
      <c r="B10" s="10" t="s">
        <v>95</v>
      </c>
      <c r="C10" s="13" t="s">
        <v>364</v>
      </c>
      <c r="D10" s="9" t="s">
        <v>347</v>
      </c>
      <c r="E10" s="11">
        <f t="shared" si="0"/>
        <v>277</v>
      </c>
      <c r="F10" s="13">
        <v>277</v>
      </c>
      <c r="G10" s="12" t="s">
        <v>365</v>
      </c>
      <c r="H10" s="12" t="s">
        <v>361</v>
      </c>
      <c r="I10" s="19" t="s">
        <v>397</v>
      </c>
      <c r="J10" s="12" t="s">
        <v>362</v>
      </c>
      <c r="K10" s="12" t="s">
        <v>366</v>
      </c>
      <c r="L10" s="12"/>
      <c r="M10" s="12"/>
      <c r="N10" s="14"/>
      <c r="O10" s="22"/>
      <c r="P10"/>
      <c r="Q10"/>
      <c r="R10"/>
      <c r="S10"/>
    </row>
    <row r="11" spans="1:19" ht="144">
      <c r="A11" s="9" t="s">
        <v>300</v>
      </c>
      <c r="B11" s="10" t="s">
        <v>95</v>
      </c>
      <c r="C11" s="13" t="s">
        <v>367</v>
      </c>
      <c r="D11" s="9" t="s">
        <v>347</v>
      </c>
      <c r="E11" s="11">
        <f t="shared" si="0"/>
        <v>165.2</v>
      </c>
      <c r="F11" s="13">
        <v>165.2</v>
      </c>
      <c r="G11" s="12" t="s">
        <v>368</v>
      </c>
      <c r="H11" s="12" t="s">
        <v>361</v>
      </c>
      <c r="I11" s="19" t="s">
        <v>397</v>
      </c>
      <c r="J11" s="12" t="s">
        <v>362</v>
      </c>
      <c r="K11" s="12" t="s">
        <v>369</v>
      </c>
      <c r="L11" s="12"/>
      <c r="M11" s="12"/>
      <c r="N11" s="13"/>
      <c r="O11" s="22"/>
      <c r="P11"/>
      <c r="Q11"/>
      <c r="R11"/>
      <c r="S11"/>
    </row>
    <row r="12" spans="1:19" ht="168">
      <c r="A12" s="9" t="s">
        <v>300</v>
      </c>
      <c r="B12" s="10" t="s">
        <v>95</v>
      </c>
      <c r="C12" s="14" t="s">
        <v>370</v>
      </c>
      <c r="D12" s="9" t="s">
        <v>347</v>
      </c>
      <c r="E12" s="11">
        <f t="shared" si="0"/>
        <v>876</v>
      </c>
      <c r="F12" s="13">
        <v>876</v>
      </c>
      <c r="G12" s="12" t="s">
        <v>371</v>
      </c>
      <c r="H12" s="12" t="s">
        <v>372</v>
      </c>
      <c r="I12" s="19" t="s">
        <v>397</v>
      </c>
      <c r="J12" s="12" t="s">
        <v>362</v>
      </c>
      <c r="K12" s="12" t="s">
        <v>373</v>
      </c>
      <c r="L12" s="12"/>
      <c r="M12" s="12"/>
      <c r="N12" s="14"/>
      <c r="O12" s="4"/>
      <c r="P12"/>
      <c r="Q12"/>
      <c r="R12"/>
      <c r="S12"/>
    </row>
    <row r="13" spans="1:19" ht="228">
      <c r="A13" s="9" t="s">
        <v>300</v>
      </c>
      <c r="B13" s="10" t="s">
        <v>95</v>
      </c>
      <c r="C13" s="14" t="s">
        <v>374</v>
      </c>
      <c r="D13" s="9" t="s">
        <v>347</v>
      </c>
      <c r="E13" s="11">
        <f t="shared" si="0"/>
        <v>250</v>
      </c>
      <c r="F13" s="14">
        <v>250</v>
      </c>
      <c r="G13" s="12" t="s">
        <v>375</v>
      </c>
      <c r="H13" s="12" t="s">
        <v>376</v>
      </c>
      <c r="I13" s="19" t="s">
        <v>397</v>
      </c>
      <c r="J13" s="12" t="s">
        <v>377</v>
      </c>
      <c r="K13" s="12" t="s">
        <v>378</v>
      </c>
      <c r="L13" s="12"/>
      <c r="M13" s="12"/>
      <c r="N13" s="14"/>
      <c r="O13" s="4"/>
      <c r="P13"/>
      <c r="Q13"/>
      <c r="R13"/>
      <c r="S13"/>
    </row>
    <row r="14" spans="1:19" ht="204">
      <c r="A14" s="9" t="s">
        <v>300</v>
      </c>
      <c r="B14" s="10" t="s">
        <v>95</v>
      </c>
      <c r="C14" s="14" t="s">
        <v>379</v>
      </c>
      <c r="D14" s="9" t="s">
        <v>347</v>
      </c>
      <c r="E14" s="11">
        <f t="shared" si="0"/>
        <v>1062</v>
      </c>
      <c r="F14" s="14">
        <v>1062</v>
      </c>
      <c r="G14" s="12" t="s">
        <v>380</v>
      </c>
      <c r="H14" s="12" t="s">
        <v>381</v>
      </c>
      <c r="I14" s="19" t="s">
        <v>397</v>
      </c>
      <c r="J14" s="12" t="s">
        <v>382</v>
      </c>
      <c r="K14" s="12" t="s">
        <v>383</v>
      </c>
      <c r="L14" s="12"/>
      <c r="M14" s="12"/>
      <c r="N14" s="14"/>
      <c r="O14" s="4"/>
      <c r="P14"/>
      <c r="Q14"/>
      <c r="R14"/>
      <c r="S14"/>
    </row>
    <row r="15" spans="1:19" ht="36">
      <c r="A15" s="9" t="s">
        <v>300</v>
      </c>
      <c r="B15" s="10" t="s">
        <v>95</v>
      </c>
      <c r="C15" s="13" t="s">
        <v>384</v>
      </c>
      <c r="D15" s="9" t="s">
        <v>347</v>
      </c>
      <c r="E15" s="11">
        <f t="shared" si="0"/>
        <v>60</v>
      </c>
      <c r="F15" s="13">
        <v>60</v>
      </c>
      <c r="G15" s="12" t="s">
        <v>385</v>
      </c>
      <c r="H15" s="12" t="s">
        <v>385</v>
      </c>
      <c r="I15" s="19" t="s">
        <v>397</v>
      </c>
      <c r="J15" s="12" t="s">
        <v>386</v>
      </c>
      <c r="K15" s="12" t="s">
        <v>386</v>
      </c>
      <c r="L15" s="12"/>
      <c r="M15" s="12"/>
      <c r="N15" s="23"/>
      <c r="O15"/>
      <c r="P15"/>
      <c r="Q15"/>
      <c r="R15"/>
      <c r="S15"/>
    </row>
    <row r="16" spans="1:19" ht="84">
      <c r="A16" s="9" t="s">
        <v>300</v>
      </c>
      <c r="B16" s="10" t="s">
        <v>95</v>
      </c>
      <c r="C16" s="15" t="s">
        <v>387</v>
      </c>
      <c r="D16" s="9" t="s">
        <v>347</v>
      </c>
      <c r="E16" s="11">
        <f t="shared" si="0"/>
        <v>351</v>
      </c>
      <c r="F16" s="15">
        <v>351</v>
      </c>
      <c r="G16" s="12" t="s">
        <v>388</v>
      </c>
      <c r="H16" s="12" t="s">
        <v>389</v>
      </c>
      <c r="I16" s="19" t="s">
        <v>397</v>
      </c>
      <c r="J16" s="12" t="s">
        <v>390</v>
      </c>
      <c r="K16" s="12" t="s">
        <v>390</v>
      </c>
      <c r="L16" s="12"/>
      <c r="M16" s="12"/>
      <c r="N16" s="15"/>
      <c r="P16"/>
      <c r="Q16"/>
      <c r="R16"/>
      <c r="S16"/>
    </row>
    <row r="17" spans="1:19" ht="99.75" customHeight="1">
      <c r="A17" s="9" t="s">
        <v>300</v>
      </c>
      <c r="B17" s="10" t="s">
        <v>95</v>
      </c>
      <c r="C17" s="13" t="s">
        <v>391</v>
      </c>
      <c r="D17" s="9" t="s">
        <v>347</v>
      </c>
      <c r="E17" s="11">
        <f t="shared" si="0"/>
        <v>70</v>
      </c>
      <c r="F17" s="13">
        <v>70</v>
      </c>
      <c r="G17" s="12" t="s">
        <v>392</v>
      </c>
      <c r="H17" s="12" t="s">
        <v>392</v>
      </c>
      <c r="I17" s="19" t="s">
        <v>397</v>
      </c>
      <c r="J17" s="12" t="s">
        <v>393</v>
      </c>
      <c r="K17" s="12" t="s">
        <v>393</v>
      </c>
      <c r="L17" s="12"/>
      <c r="M17" s="12"/>
      <c r="N17" s="23"/>
      <c r="O17"/>
      <c r="P17"/>
      <c r="Q17"/>
      <c r="R17"/>
      <c r="S17"/>
    </row>
  </sheetData>
  <sheetProtection formatCells="0" formatColumns="0" formatRows="0"/>
  <mergeCells count="14">
    <mergeCell ref="A2:N2"/>
    <mergeCell ref="E4:F4"/>
    <mergeCell ref="A4:A5"/>
    <mergeCell ref="B4:B5"/>
    <mergeCell ref="C4:C5"/>
    <mergeCell ref="D4:D5"/>
    <mergeCell ref="G4:G5"/>
    <mergeCell ref="H4:H5"/>
    <mergeCell ref="I4:I5"/>
    <mergeCell ref="J4:J5"/>
    <mergeCell ref="K4:K5"/>
    <mergeCell ref="L4:L5"/>
    <mergeCell ref="M4:M5"/>
    <mergeCell ref="N4:N5"/>
  </mergeCells>
  <phoneticPr fontId="36" type="noConversion"/>
  <printOptions horizontalCentered="1"/>
  <pageMargins left="0" right="0" top="0.78740157480314998" bottom="0.78740157480314998" header="0.39370078740157499" footer="0.39370078740157499"/>
  <pageSetup paperSize="9" scale="92" orientation="landscape" horizontalDpi="1200" verticalDpi="1200" r:id="rId1"/>
  <headerFooter scaleWithDoc="0"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30</vt:i4>
      </vt:variant>
      <vt:variant>
        <vt:lpstr>命名范围</vt:lpstr>
      </vt:variant>
      <vt:variant>
        <vt:i4>19</vt:i4>
      </vt:variant>
    </vt:vector>
  </HeadingPairs>
  <TitlesOfParts>
    <vt:vector size="49" baseType="lpstr">
      <vt:lpstr>1、部门收支总表</vt:lpstr>
      <vt:lpstr>2、部门收入总表</vt:lpstr>
      <vt:lpstr>3、部门支出总表 </vt:lpstr>
      <vt:lpstr>4、部门支出总表（分类）</vt:lpstr>
      <vt:lpstr>5、支出分类(政府预算)</vt:lpstr>
      <vt:lpstr>6、基本-工资福利</vt:lpstr>
      <vt:lpstr>7、工资福利(政府预算)</vt:lpstr>
      <vt:lpstr>8、基本-一般商品服务</vt:lpstr>
      <vt:lpstr>9、商品服务(政府预算)</vt:lpstr>
      <vt:lpstr>10、基本-个人和家庭</vt:lpstr>
      <vt:lpstr>11、个人家庭(政府预算)</vt:lpstr>
      <vt:lpstr>12、财政拨款收支总表</vt:lpstr>
      <vt:lpstr>13、一般预算支出</vt:lpstr>
      <vt:lpstr>14、一般预算基本支出表</vt:lpstr>
      <vt:lpstr>15、一般-工资福利</vt:lpstr>
      <vt:lpstr>16、工资福利(政府预算)(2)</vt:lpstr>
      <vt:lpstr>17、一般-商品和服务</vt:lpstr>
      <vt:lpstr>18、商品服务(政府预算)(2)</vt:lpstr>
      <vt:lpstr>19、一般-个人和家庭</vt:lpstr>
      <vt:lpstr>20、个人家庭(政府预算)(2)</vt:lpstr>
      <vt:lpstr>21、项目明细表</vt:lpstr>
      <vt:lpstr>22、政府性基金</vt:lpstr>
      <vt:lpstr>23、政府性基金(政府预算)</vt:lpstr>
      <vt:lpstr>24、专户</vt:lpstr>
      <vt:lpstr>25、专户(政府预算)</vt:lpstr>
      <vt:lpstr>26、经费拨款</vt:lpstr>
      <vt:lpstr>27、经费拨款(政府预算)</vt:lpstr>
      <vt:lpstr>28、三公</vt:lpstr>
      <vt:lpstr>29、整体绩效</vt:lpstr>
      <vt:lpstr>30、项目绩效</vt:lpstr>
      <vt:lpstr>'1、部门收支总表'!Print_Area</vt:lpstr>
      <vt:lpstr>'12、财政拨款收支总表'!Print_Area</vt:lpstr>
      <vt:lpstr>'21、项目明细表'!Print_Area</vt:lpstr>
      <vt:lpstr>'28、三公'!Print_Area</vt:lpstr>
      <vt:lpstr>'29、整体绩效'!Print_Area</vt:lpstr>
      <vt:lpstr>'30、项目绩效'!Print_Area</vt:lpstr>
      <vt:lpstr>'1、部门收支总表'!Print_Titles</vt:lpstr>
      <vt:lpstr>'11、个人家庭(政府预算)'!Print_Titles</vt:lpstr>
      <vt:lpstr>'12、财政拨款收支总表'!Print_Titles</vt:lpstr>
      <vt:lpstr>'16、工资福利(政府预算)(2)'!Print_Titles</vt:lpstr>
      <vt:lpstr>'18、商品服务(政府预算)(2)'!Print_Titles</vt:lpstr>
      <vt:lpstr>'2、部门收入总表'!Print_Titles</vt:lpstr>
      <vt:lpstr>'20、个人家庭(政府预算)(2)'!Print_Titles</vt:lpstr>
      <vt:lpstr>'23、政府性基金(政府预算)'!Print_Titles</vt:lpstr>
      <vt:lpstr>'25、专户(政府预算)'!Print_Titles</vt:lpstr>
      <vt:lpstr>'27、经费拨款(政府预算)'!Print_Titles</vt:lpstr>
      <vt:lpstr>'5、支出分类(政府预算)'!Print_Titles</vt:lpstr>
      <vt:lpstr>'7、工资福利(政府预算)'!Print_Titles</vt:lpstr>
      <vt:lpstr>'9、商品服务(政府预算)'!Print_Titles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2023-02-22T08:09:35Z</cp:lastPrinted>
  <dcterms:created xsi:type="dcterms:W3CDTF">1996-12-17T01:32:00Z</dcterms:created>
  <dcterms:modified xsi:type="dcterms:W3CDTF">2023-02-23T08:14:02Z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r8>31720898</vt:r8>
  </property>
  <property fmtid="{D5CDD505-2E9C-101B-9397-08002B2CF9AE}" pid="3" name="KSOProductBuildVer">
    <vt:lpwstr>2052-11.1.0.13703</vt:lpwstr>
  </property>
  <property fmtid="{D5CDD505-2E9C-101B-9397-08002B2CF9AE}" pid="4" name="ICV">
    <vt:lpwstr>E3225090DD784EF58B3F6357B89D3867</vt:lpwstr>
  </property>
</Properties>
</file>